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128.3\spp\Технологи\Обмен\МЕНЮ НА 21-22 год\Меню  рабочее от 01.09.21 г утв Н.В\"/>
    </mc:Choice>
  </mc:AlternateContent>
  <bookViews>
    <workbookView xWindow="0" yWindow="0" windowWidth="28800" windowHeight="12330"/>
  </bookViews>
  <sheets>
    <sheet name="24.05.2022" sheetId="1" r:id="rId1"/>
    <sheet name="Dop" sheetId="2" r:id="rId2"/>
  </sheets>
  <definedNames>
    <definedName name="Группа">Dop!$B$3</definedName>
    <definedName name="Дата_Печати">Dop!$B$2</definedName>
    <definedName name="Дата_Сост">Dop!$B$1</definedName>
    <definedName name="С3">'24.05.2022'!$A$4</definedName>
    <definedName name="Физ_Норма">Dop!$B$4</definedName>
  </definedNames>
  <calcPr calcId="162913"/>
</workbook>
</file>

<file path=xl/calcChain.xml><?xml version="1.0" encoding="utf-8"?>
<calcChain xmlns="http://schemas.openxmlformats.org/spreadsheetml/2006/main">
  <c r="C461" i="1" l="1"/>
  <c r="E816" i="1" l="1"/>
  <c r="F816" i="1"/>
  <c r="G816" i="1"/>
  <c r="H816" i="1"/>
  <c r="I816" i="1"/>
  <c r="J816" i="1"/>
  <c r="K816" i="1"/>
  <c r="L816" i="1"/>
  <c r="M816" i="1"/>
  <c r="N816" i="1"/>
  <c r="O816" i="1"/>
  <c r="P816" i="1"/>
  <c r="D816" i="1"/>
  <c r="D801" i="1"/>
  <c r="E801" i="1"/>
  <c r="F801" i="1"/>
  <c r="G801" i="1"/>
  <c r="H801" i="1"/>
  <c r="I801" i="1"/>
  <c r="J801" i="1"/>
  <c r="K801" i="1"/>
  <c r="L801" i="1"/>
  <c r="M801" i="1"/>
  <c r="N801" i="1"/>
  <c r="O801" i="1"/>
  <c r="P801" i="1"/>
  <c r="E744" i="1"/>
  <c r="F744" i="1"/>
  <c r="G744" i="1"/>
  <c r="H744" i="1"/>
  <c r="I744" i="1"/>
  <c r="J744" i="1"/>
  <c r="K744" i="1"/>
  <c r="L744" i="1"/>
  <c r="M744" i="1"/>
  <c r="N744" i="1"/>
  <c r="O744" i="1"/>
  <c r="P744" i="1"/>
  <c r="D744" i="1"/>
  <c r="D729" i="1"/>
  <c r="E729" i="1"/>
  <c r="F729" i="1"/>
  <c r="G729" i="1"/>
  <c r="H729" i="1"/>
  <c r="I729" i="1"/>
  <c r="J729" i="1"/>
  <c r="K729" i="1"/>
  <c r="L729" i="1"/>
  <c r="M729" i="1"/>
  <c r="N729" i="1"/>
  <c r="O729" i="1"/>
  <c r="P729" i="1"/>
  <c r="A726" i="1"/>
  <c r="E678" i="1"/>
  <c r="F678" i="1"/>
  <c r="G678" i="1"/>
  <c r="H678" i="1"/>
  <c r="I678" i="1"/>
  <c r="J678" i="1"/>
  <c r="K678" i="1"/>
  <c r="L678" i="1"/>
  <c r="M678" i="1"/>
  <c r="N678" i="1"/>
  <c r="O678" i="1"/>
  <c r="P678" i="1"/>
  <c r="D662" i="1"/>
  <c r="E662" i="1"/>
  <c r="F662" i="1"/>
  <c r="G662" i="1"/>
  <c r="H662" i="1"/>
  <c r="I662" i="1"/>
  <c r="J662" i="1"/>
  <c r="K662" i="1"/>
  <c r="L662" i="1"/>
  <c r="M662" i="1"/>
  <c r="N662" i="1"/>
  <c r="O662" i="1"/>
  <c r="P662" i="1"/>
  <c r="E639" i="1"/>
  <c r="F639" i="1"/>
  <c r="N639" i="1"/>
  <c r="O639" i="1"/>
  <c r="P639" i="1"/>
  <c r="D625" i="1"/>
  <c r="D639" i="1" s="1"/>
  <c r="E625" i="1"/>
  <c r="F625" i="1"/>
  <c r="G625" i="1"/>
  <c r="G639" i="1" s="1"/>
  <c r="H625" i="1"/>
  <c r="H639" i="1" s="1"/>
  <c r="I625" i="1"/>
  <c r="I639" i="1" s="1"/>
  <c r="J625" i="1"/>
  <c r="J639" i="1" s="1"/>
  <c r="K625" i="1"/>
  <c r="K639" i="1" s="1"/>
  <c r="L625" i="1"/>
  <c r="L639" i="1" s="1"/>
  <c r="M625" i="1"/>
  <c r="M639" i="1" s="1"/>
  <c r="N625" i="1"/>
  <c r="O625" i="1"/>
  <c r="P625" i="1"/>
  <c r="D455" i="1"/>
  <c r="E455" i="1"/>
  <c r="F455" i="1"/>
  <c r="G455" i="1"/>
  <c r="H455" i="1"/>
  <c r="I455" i="1"/>
  <c r="J455" i="1"/>
  <c r="K455" i="1"/>
  <c r="L455" i="1"/>
  <c r="M455" i="1"/>
  <c r="N455" i="1"/>
  <c r="O455" i="1"/>
  <c r="P455" i="1"/>
  <c r="D380" i="1" l="1"/>
  <c r="E380" i="1"/>
  <c r="F380" i="1"/>
  <c r="G380" i="1"/>
  <c r="H380" i="1"/>
  <c r="I380" i="1"/>
  <c r="J380" i="1"/>
  <c r="K380" i="1"/>
  <c r="L380" i="1"/>
  <c r="M380" i="1"/>
  <c r="N380" i="1"/>
  <c r="O380" i="1"/>
  <c r="P380" i="1"/>
  <c r="C377" i="1"/>
  <c r="D811" i="1" l="1"/>
  <c r="E811" i="1"/>
  <c r="F811" i="1"/>
  <c r="G811" i="1"/>
  <c r="H811" i="1"/>
  <c r="I811" i="1"/>
  <c r="J811" i="1"/>
  <c r="K811" i="1"/>
  <c r="L811" i="1"/>
  <c r="M811" i="1"/>
  <c r="N811" i="1"/>
  <c r="O811" i="1"/>
  <c r="P811" i="1"/>
  <c r="D672" i="1"/>
  <c r="D678" i="1" s="1"/>
  <c r="E672" i="1"/>
  <c r="F672" i="1"/>
  <c r="G672" i="1"/>
  <c r="H672" i="1"/>
  <c r="I672" i="1"/>
  <c r="J672" i="1"/>
  <c r="K672" i="1"/>
  <c r="L672" i="1"/>
  <c r="M672" i="1"/>
  <c r="N672" i="1"/>
  <c r="O672" i="1"/>
  <c r="P672" i="1"/>
  <c r="D568" i="1"/>
  <c r="D574" i="1" s="1"/>
  <c r="E568" i="1"/>
  <c r="E574" i="1" s="1"/>
  <c r="F568" i="1"/>
  <c r="F574" i="1" s="1"/>
  <c r="G568" i="1"/>
  <c r="G574" i="1" s="1"/>
  <c r="H568" i="1"/>
  <c r="H574" i="1" s="1"/>
  <c r="I568" i="1"/>
  <c r="I574" i="1" s="1"/>
  <c r="J568" i="1"/>
  <c r="J574" i="1" s="1"/>
  <c r="K568" i="1"/>
  <c r="K574" i="1" s="1"/>
  <c r="L568" i="1"/>
  <c r="L574" i="1" s="1"/>
  <c r="M568" i="1"/>
  <c r="M574" i="1" s="1"/>
  <c r="N568" i="1"/>
  <c r="N574" i="1" s="1"/>
  <c r="O568" i="1"/>
  <c r="O574" i="1" s="1"/>
  <c r="P568" i="1"/>
  <c r="P574" i="1" s="1"/>
  <c r="D465" i="1"/>
  <c r="D471" i="1" s="1"/>
  <c r="E465" i="1"/>
  <c r="E471" i="1" s="1"/>
  <c r="F465" i="1"/>
  <c r="F471" i="1" s="1"/>
  <c r="G465" i="1"/>
  <c r="G471" i="1" s="1"/>
  <c r="H465" i="1"/>
  <c r="H471" i="1" s="1"/>
  <c r="I465" i="1"/>
  <c r="I471" i="1" s="1"/>
  <c r="J465" i="1"/>
  <c r="J471" i="1" s="1"/>
  <c r="K465" i="1"/>
  <c r="K471" i="1" s="1"/>
  <c r="L465" i="1"/>
  <c r="L471" i="1" s="1"/>
  <c r="M465" i="1"/>
  <c r="M471" i="1" s="1"/>
  <c r="N465" i="1"/>
  <c r="N471" i="1" s="1"/>
  <c r="O465" i="1"/>
  <c r="O471" i="1" s="1"/>
  <c r="P465" i="1"/>
  <c r="P471" i="1" s="1"/>
  <c r="D390" i="1"/>
  <c r="D395" i="1" s="1"/>
  <c r="E390" i="1"/>
  <c r="E395" i="1" s="1"/>
  <c r="F390" i="1"/>
  <c r="F395" i="1" s="1"/>
  <c r="G390" i="1"/>
  <c r="G395" i="1" s="1"/>
  <c r="H390" i="1"/>
  <c r="H395" i="1" s="1"/>
  <c r="I390" i="1"/>
  <c r="I395" i="1" s="1"/>
  <c r="J390" i="1"/>
  <c r="J395" i="1" s="1"/>
  <c r="K390" i="1"/>
  <c r="K395" i="1" s="1"/>
  <c r="L390" i="1"/>
  <c r="L395" i="1" s="1"/>
  <c r="M390" i="1"/>
  <c r="M395" i="1" s="1"/>
  <c r="N390" i="1"/>
  <c r="O390" i="1"/>
  <c r="O395" i="1" s="1"/>
  <c r="P390" i="1"/>
  <c r="D343" i="1"/>
  <c r="E343" i="1"/>
  <c r="F343" i="1"/>
  <c r="G343" i="1"/>
  <c r="H343" i="1"/>
  <c r="I343" i="1"/>
  <c r="J343" i="1"/>
  <c r="K343" i="1"/>
  <c r="L343" i="1"/>
  <c r="M343" i="1"/>
  <c r="N343" i="1"/>
  <c r="O343" i="1"/>
  <c r="P3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A385" i="1"/>
  <c r="D766" i="1"/>
  <c r="D780" i="1" s="1"/>
  <c r="E766" i="1"/>
  <c r="E780" i="1" s="1"/>
  <c r="F766" i="1"/>
  <c r="F780" i="1" s="1"/>
  <c r="G766" i="1"/>
  <c r="G780" i="1" s="1"/>
  <c r="H766" i="1"/>
  <c r="H780" i="1" s="1"/>
  <c r="I766" i="1"/>
  <c r="I780" i="1" s="1"/>
  <c r="J766" i="1"/>
  <c r="J780" i="1" s="1"/>
  <c r="K766" i="1"/>
  <c r="K780" i="1" s="1"/>
  <c r="L766" i="1"/>
  <c r="L780" i="1" s="1"/>
  <c r="M766" i="1"/>
  <c r="M780" i="1" s="1"/>
  <c r="N766" i="1"/>
  <c r="N780" i="1" s="1"/>
  <c r="O766" i="1"/>
  <c r="O780" i="1" s="1"/>
  <c r="P766" i="1"/>
  <c r="P780" i="1" s="1"/>
  <c r="A762" i="1"/>
  <c r="A667" i="1"/>
  <c r="A563" i="1"/>
  <c r="A460" i="1"/>
  <c r="A238" i="1"/>
  <c r="C623" i="1"/>
  <c r="A623" i="1"/>
  <c r="N395" i="1" l="1"/>
  <c r="P395" i="1"/>
  <c r="A846" i="1"/>
  <c r="C846" i="1"/>
  <c r="A845" i="1"/>
  <c r="C845" i="1"/>
  <c r="A842" i="1"/>
  <c r="C842" i="1"/>
  <c r="A841" i="1"/>
  <c r="C841" i="1"/>
  <c r="A840" i="1"/>
  <c r="C840" i="1"/>
  <c r="A839" i="1"/>
  <c r="C839" i="1"/>
  <c r="A838" i="1"/>
  <c r="C838" i="1"/>
  <c r="A837" i="1"/>
  <c r="C837" i="1"/>
  <c r="A836" i="1"/>
  <c r="A833" i="1"/>
  <c r="C833" i="1"/>
  <c r="C832" i="1"/>
  <c r="A831" i="1"/>
  <c r="C831" i="1"/>
  <c r="A830" i="1"/>
  <c r="C830" i="1"/>
  <c r="A829" i="1"/>
  <c r="C829" i="1"/>
  <c r="A814" i="1"/>
  <c r="C814" i="1"/>
  <c r="A813" i="1"/>
  <c r="C813" i="1"/>
  <c r="A810" i="1"/>
  <c r="C810" i="1"/>
  <c r="A809" i="1"/>
  <c r="C809" i="1"/>
  <c r="A808" i="1"/>
  <c r="C808" i="1"/>
  <c r="A807" i="1"/>
  <c r="C807" i="1"/>
  <c r="A806" i="1"/>
  <c r="A805" i="1"/>
  <c r="C805" i="1"/>
  <c r="A804" i="1"/>
  <c r="C804" i="1"/>
  <c r="A803" i="1"/>
  <c r="C803" i="1"/>
  <c r="A800" i="1"/>
  <c r="C800" i="1"/>
  <c r="A799" i="1"/>
  <c r="C799" i="1"/>
  <c r="A798" i="1"/>
  <c r="C798" i="1"/>
  <c r="C797" i="1"/>
  <c r="A796" i="1"/>
  <c r="C796" i="1"/>
  <c r="A795" i="1"/>
  <c r="A778" i="1"/>
  <c r="C778" i="1"/>
  <c r="C777" i="1"/>
  <c r="A774" i="1"/>
  <c r="C774" i="1"/>
  <c r="A773" i="1"/>
  <c r="C773" i="1"/>
  <c r="A772" i="1"/>
  <c r="C772" i="1"/>
  <c r="A771" i="1"/>
  <c r="C771" i="1"/>
  <c r="A770" i="1"/>
  <c r="C770" i="1"/>
  <c r="A769" i="1"/>
  <c r="C769" i="1"/>
  <c r="A768" i="1"/>
  <c r="C768" i="1"/>
  <c r="A765" i="1"/>
  <c r="C765" i="1"/>
  <c r="A764" i="1"/>
  <c r="C764" i="1"/>
  <c r="C763" i="1"/>
  <c r="A761" i="1"/>
  <c r="C761" i="1"/>
  <c r="A742" i="1"/>
  <c r="C742" i="1"/>
  <c r="C741" i="1"/>
  <c r="A738" i="1"/>
  <c r="C738" i="1"/>
  <c r="A737" i="1"/>
  <c r="C737" i="1"/>
  <c r="A736" i="1"/>
  <c r="C736" i="1"/>
  <c r="A735" i="1"/>
  <c r="C735" i="1"/>
  <c r="A734" i="1"/>
  <c r="C734" i="1"/>
  <c r="A733" i="1"/>
  <c r="C733" i="1"/>
  <c r="A732" i="1"/>
  <c r="C732" i="1"/>
  <c r="A731" i="1"/>
  <c r="C731" i="1"/>
  <c r="A728" i="1"/>
  <c r="C728" i="1"/>
  <c r="A727" i="1"/>
  <c r="C727" i="1"/>
  <c r="A709" i="1"/>
  <c r="C709" i="1"/>
  <c r="A708" i="1"/>
  <c r="C708" i="1"/>
  <c r="A705" i="1"/>
  <c r="C705" i="1"/>
  <c r="A704" i="1"/>
  <c r="C704" i="1"/>
  <c r="A703" i="1"/>
  <c r="C703" i="1"/>
  <c r="A702" i="1"/>
  <c r="C702" i="1"/>
  <c r="A701" i="1"/>
  <c r="C701" i="1"/>
  <c r="A700" i="1"/>
  <c r="C700" i="1"/>
  <c r="A699" i="1"/>
  <c r="C699" i="1"/>
  <c r="A698" i="1"/>
  <c r="C698" i="1"/>
  <c r="A695" i="1"/>
  <c r="C695" i="1"/>
  <c r="A694" i="1"/>
  <c r="C694" i="1"/>
  <c r="A693" i="1"/>
  <c r="C693" i="1"/>
  <c r="A692" i="1"/>
  <c r="C692" i="1"/>
  <c r="A691" i="1"/>
  <c r="C691" i="1"/>
  <c r="A676" i="1"/>
  <c r="C676" i="1"/>
  <c r="A675" i="1"/>
  <c r="C675" i="1"/>
  <c r="A674" i="1"/>
  <c r="C674" i="1"/>
  <c r="A671" i="1"/>
  <c r="C671" i="1"/>
  <c r="A670" i="1"/>
  <c r="C670" i="1"/>
  <c r="A669" i="1"/>
  <c r="C669" i="1"/>
  <c r="C668" i="1"/>
  <c r="A666" i="1"/>
  <c r="C666" i="1"/>
  <c r="A665" i="1"/>
  <c r="C665" i="1"/>
  <c r="A664" i="1"/>
  <c r="C664" i="1"/>
  <c r="A661" i="1"/>
  <c r="C661" i="1"/>
  <c r="A660" i="1"/>
  <c r="C660" i="1"/>
  <c r="A659" i="1"/>
  <c r="C659" i="1"/>
  <c r="A657" i="1"/>
  <c r="A637" i="1"/>
  <c r="C637" i="1"/>
  <c r="A636" i="1"/>
  <c r="C636" i="1"/>
  <c r="A633" i="1"/>
  <c r="C633" i="1"/>
  <c r="A632" i="1"/>
  <c r="C632" i="1"/>
  <c r="A631" i="1"/>
  <c r="C631" i="1"/>
  <c r="A630" i="1"/>
  <c r="C630" i="1"/>
  <c r="A629" i="1"/>
  <c r="C629" i="1"/>
  <c r="A628" i="1"/>
  <c r="C628" i="1"/>
  <c r="A627" i="1"/>
  <c r="C627" i="1"/>
  <c r="A624" i="1"/>
  <c r="A622" i="1"/>
  <c r="A606" i="1"/>
  <c r="C606" i="1"/>
  <c r="A605" i="1"/>
  <c r="C605" i="1"/>
  <c r="C604" i="1"/>
  <c r="A601" i="1"/>
  <c r="C601" i="1"/>
  <c r="A600" i="1"/>
  <c r="C600" i="1"/>
  <c r="A599" i="1"/>
  <c r="C599" i="1"/>
  <c r="A598" i="1"/>
  <c r="C598" i="1"/>
  <c r="A597" i="1"/>
  <c r="C597" i="1"/>
  <c r="A596" i="1"/>
  <c r="C596" i="1"/>
  <c r="A595" i="1"/>
  <c r="C595" i="1"/>
  <c r="A594" i="1"/>
  <c r="C594" i="1"/>
  <c r="A591" i="1"/>
  <c r="C591" i="1"/>
  <c r="C590" i="1"/>
  <c r="C589" i="1"/>
  <c r="A588" i="1"/>
  <c r="C588" i="1"/>
  <c r="A587" i="1"/>
  <c r="C587" i="1"/>
  <c r="A572" i="1"/>
  <c r="C572" i="1"/>
  <c r="A571" i="1"/>
  <c r="A570" i="1"/>
  <c r="C570" i="1"/>
  <c r="A567" i="1"/>
  <c r="C567" i="1"/>
  <c r="A566" i="1"/>
  <c r="C566" i="1"/>
  <c r="A565" i="1"/>
  <c r="C565" i="1"/>
  <c r="A564" i="1"/>
  <c r="C564" i="1"/>
  <c r="A562" i="1"/>
  <c r="C562" i="1"/>
  <c r="A561" i="1"/>
  <c r="C561" i="1"/>
  <c r="A560" i="1"/>
  <c r="C560" i="1"/>
  <c r="A557" i="1"/>
  <c r="C557" i="1"/>
  <c r="A556" i="1"/>
  <c r="C556" i="1"/>
  <c r="C555" i="1"/>
  <c r="C554" i="1"/>
  <c r="A553" i="1"/>
  <c r="C553" i="1"/>
  <c r="A537" i="1"/>
  <c r="C537" i="1"/>
  <c r="A536" i="1"/>
  <c r="C536" i="1"/>
  <c r="C535" i="1"/>
  <c r="A532" i="1"/>
  <c r="C532" i="1"/>
  <c r="A531" i="1"/>
  <c r="C531" i="1"/>
  <c r="C530" i="1"/>
  <c r="A529" i="1"/>
  <c r="C529" i="1"/>
  <c r="A528" i="1"/>
  <c r="C528" i="1"/>
  <c r="A527" i="1"/>
  <c r="C527" i="1"/>
  <c r="A526" i="1"/>
  <c r="C526" i="1"/>
  <c r="A525" i="1"/>
  <c r="C525" i="1"/>
  <c r="A522" i="1"/>
  <c r="C522" i="1"/>
  <c r="A521" i="1"/>
  <c r="C521" i="1"/>
  <c r="A520" i="1"/>
  <c r="C520" i="1"/>
  <c r="A519" i="1"/>
  <c r="C519" i="1"/>
  <c r="A518" i="1"/>
  <c r="A502" i="1"/>
  <c r="C502" i="1"/>
  <c r="C501" i="1"/>
  <c r="A500" i="1"/>
  <c r="C500" i="1"/>
  <c r="A497" i="1"/>
  <c r="C497" i="1"/>
  <c r="A496" i="1"/>
  <c r="C496" i="1"/>
  <c r="A495" i="1"/>
  <c r="C495" i="1"/>
  <c r="A494" i="1"/>
  <c r="C494" i="1"/>
  <c r="A493" i="1"/>
  <c r="C493" i="1"/>
  <c r="A492" i="1"/>
  <c r="C492" i="1"/>
  <c r="A491" i="1"/>
  <c r="C491" i="1"/>
  <c r="A490" i="1"/>
  <c r="C490" i="1"/>
  <c r="A487" i="1"/>
  <c r="C487" i="1"/>
  <c r="A486" i="1"/>
  <c r="C486" i="1"/>
  <c r="A485" i="1"/>
  <c r="C485" i="1"/>
  <c r="A484" i="1"/>
  <c r="C484" i="1"/>
  <c r="A469" i="1"/>
  <c r="C469" i="1"/>
  <c r="A468" i="1"/>
  <c r="C467" i="1"/>
  <c r="A464" i="1"/>
  <c r="C464" i="1"/>
  <c r="A463" i="1"/>
  <c r="C463" i="1"/>
  <c r="A462" i="1"/>
  <c r="C462" i="1"/>
  <c r="C459" i="1"/>
  <c r="A458" i="1"/>
  <c r="C458" i="1"/>
  <c r="A457" i="1"/>
  <c r="C457" i="1"/>
  <c r="A454" i="1"/>
  <c r="C454" i="1"/>
  <c r="A453" i="1"/>
  <c r="C453" i="1"/>
  <c r="A452" i="1"/>
  <c r="C452" i="1"/>
  <c r="A451" i="1"/>
  <c r="A450" i="1"/>
  <c r="A430" i="1"/>
  <c r="C430" i="1"/>
  <c r="A429" i="1"/>
  <c r="C429" i="1"/>
  <c r="A426" i="1"/>
  <c r="C426" i="1"/>
  <c r="A425" i="1"/>
  <c r="C425" i="1"/>
  <c r="A424" i="1"/>
  <c r="C424" i="1"/>
  <c r="A423" i="1"/>
  <c r="C423" i="1"/>
  <c r="A422" i="1"/>
  <c r="C422" i="1"/>
  <c r="A421" i="1"/>
  <c r="C421" i="1"/>
  <c r="A420" i="1"/>
  <c r="A417" i="1"/>
  <c r="C417" i="1"/>
  <c r="C416" i="1"/>
  <c r="A415" i="1"/>
  <c r="C415" i="1"/>
  <c r="A414" i="1"/>
  <c r="C414" i="1"/>
  <c r="A413" i="1"/>
  <c r="C413" i="1"/>
  <c r="A393" i="1"/>
  <c r="C393" i="1"/>
  <c r="A392" i="1"/>
  <c r="C392" i="1"/>
  <c r="A389" i="1"/>
  <c r="C389" i="1"/>
  <c r="A388" i="1"/>
  <c r="C388" i="1"/>
  <c r="A387" i="1"/>
  <c r="C387" i="1"/>
  <c r="A386" i="1"/>
  <c r="C386" i="1"/>
  <c r="A384" i="1"/>
  <c r="C384" i="1"/>
  <c r="A383" i="1"/>
  <c r="C383" i="1"/>
  <c r="A382" i="1"/>
  <c r="C382" i="1"/>
  <c r="A379" i="1"/>
  <c r="C379" i="1"/>
  <c r="A378" i="1"/>
  <c r="C378" i="1"/>
  <c r="A376" i="1"/>
  <c r="C376" i="1"/>
  <c r="A375" i="1"/>
  <c r="C375" i="1"/>
  <c r="A374" i="1"/>
  <c r="C374" i="1"/>
  <c r="A355" i="1"/>
  <c r="C355" i="1"/>
  <c r="C354" i="1"/>
  <c r="A351" i="1"/>
  <c r="C351" i="1"/>
  <c r="A350" i="1"/>
  <c r="C350" i="1"/>
  <c r="A349" i="1"/>
  <c r="C349" i="1"/>
  <c r="A348" i="1"/>
  <c r="C348" i="1"/>
  <c r="A347" i="1"/>
  <c r="C347" i="1"/>
  <c r="A346" i="1"/>
  <c r="C346" i="1"/>
  <c r="A345" i="1"/>
  <c r="C345" i="1"/>
  <c r="A342" i="1"/>
  <c r="C342" i="1"/>
  <c r="A341" i="1"/>
  <c r="C341" i="1"/>
  <c r="C340" i="1"/>
  <c r="A339" i="1"/>
  <c r="A338" i="1"/>
  <c r="C338" i="1"/>
  <c r="A317" i="1"/>
  <c r="C317" i="1"/>
  <c r="A316" i="1"/>
  <c r="C316" i="1"/>
  <c r="A313" i="1"/>
  <c r="C313" i="1"/>
  <c r="A312" i="1"/>
  <c r="C312" i="1"/>
  <c r="A311" i="1"/>
  <c r="C311" i="1"/>
  <c r="A310" i="1"/>
  <c r="C310" i="1"/>
  <c r="A309" i="1"/>
  <c r="C309" i="1"/>
  <c r="A308" i="1"/>
  <c r="C308" i="1"/>
  <c r="A307" i="1"/>
  <c r="C307" i="1"/>
  <c r="A306" i="1"/>
  <c r="C306" i="1"/>
  <c r="A303" i="1"/>
  <c r="C303" i="1"/>
  <c r="A302" i="1"/>
  <c r="C302" i="1"/>
  <c r="A301" i="1"/>
  <c r="C301" i="1"/>
  <c r="A282" i="1"/>
  <c r="C282" i="1"/>
  <c r="A281" i="1"/>
  <c r="C281" i="1"/>
  <c r="A278" i="1"/>
  <c r="C278" i="1"/>
  <c r="A277" i="1"/>
  <c r="C277" i="1"/>
  <c r="A276" i="1"/>
  <c r="C276" i="1"/>
  <c r="A275" i="1"/>
  <c r="C275" i="1"/>
  <c r="A274" i="1"/>
  <c r="C274" i="1"/>
  <c r="A273" i="1"/>
  <c r="C273" i="1"/>
  <c r="A272" i="1"/>
  <c r="C272" i="1"/>
  <c r="A271" i="1"/>
  <c r="C271" i="1"/>
  <c r="A268" i="1"/>
  <c r="C268" i="1"/>
  <c r="A267" i="1"/>
  <c r="C267" i="1"/>
  <c r="A266" i="1"/>
  <c r="C266" i="1"/>
  <c r="A265" i="1"/>
  <c r="C265" i="1"/>
  <c r="A264" i="1"/>
  <c r="C264" i="1"/>
  <c r="A247" i="1"/>
  <c r="C247" i="1"/>
  <c r="A246" i="1"/>
  <c r="C246" i="1"/>
  <c r="A245" i="1"/>
  <c r="C245" i="1"/>
  <c r="A242" i="1"/>
  <c r="C242" i="1"/>
  <c r="A241" i="1"/>
  <c r="C241" i="1"/>
  <c r="A240" i="1"/>
  <c r="C240" i="1"/>
  <c r="A239" i="1"/>
  <c r="C239" i="1"/>
  <c r="A237" i="1"/>
  <c r="C237" i="1"/>
  <c r="A236" i="1"/>
  <c r="C236" i="1"/>
  <c r="A235" i="1"/>
  <c r="C235" i="1"/>
  <c r="A232" i="1"/>
  <c r="C232" i="1"/>
  <c r="A231" i="1"/>
  <c r="C231" i="1"/>
  <c r="A230" i="1"/>
  <c r="A229" i="1"/>
  <c r="C229" i="1"/>
  <c r="A228" i="1"/>
  <c r="C228" i="1"/>
  <c r="A206" i="1"/>
  <c r="C206" i="1"/>
  <c r="A205" i="1"/>
  <c r="C205" i="1"/>
  <c r="A202" i="1"/>
  <c r="C202" i="1"/>
  <c r="A201" i="1"/>
  <c r="C201" i="1"/>
  <c r="A200" i="1"/>
  <c r="C200" i="1"/>
  <c r="A199" i="1"/>
  <c r="C199" i="1"/>
  <c r="A198" i="1"/>
  <c r="C198" i="1"/>
  <c r="A197" i="1"/>
  <c r="C197" i="1"/>
  <c r="A196" i="1"/>
  <c r="C196" i="1"/>
  <c r="A193" i="1"/>
  <c r="A192" i="1"/>
  <c r="C192" i="1"/>
  <c r="A191" i="1"/>
  <c r="C191" i="1"/>
  <c r="A173" i="1"/>
  <c r="C173" i="1"/>
  <c r="A172" i="1"/>
  <c r="C172" i="1"/>
  <c r="C171" i="1"/>
  <c r="A168" i="1"/>
  <c r="C168" i="1"/>
  <c r="A167" i="1"/>
  <c r="C167" i="1"/>
  <c r="A166" i="1"/>
  <c r="C166" i="1"/>
  <c r="A165" i="1"/>
  <c r="C165" i="1"/>
  <c r="A164" i="1"/>
  <c r="C164" i="1"/>
  <c r="A163" i="1"/>
  <c r="C163" i="1"/>
  <c r="A162" i="1"/>
  <c r="C162" i="1"/>
  <c r="A161" i="1"/>
  <c r="C161" i="1"/>
  <c r="C158" i="1"/>
  <c r="C157" i="1"/>
  <c r="C156" i="1"/>
  <c r="A155" i="1"/>
  <c r="C155" i="1"/>
  <c r="A154" i="1"/>
  <c r="C154" i="1"/>
  <c r="A138" i="1"/>
  <c r="C138" i="1"/>
  <c r="A137" i="1"/>
  <c r="A136" i="1"/>
  <c r="C136" i="1"/>
  <c r="A133" i="1"/>
  <c r="C133" i="1"/>
  <c r="A132" i="1"/>
  <c r="C132" i="1"/>
  <c r="A131" i="1"/>
  <c r="C131" i="1"/>
  <c r="A130" i="1"/>
  <c r="C130" i="1"/>
  <c r="A129" i="1"/>
  <c r="A128" i="1"/>
  <c r="C128" i="1"/>
  <c r="A127" i="1"/>
  <c r="C127" i="1"/>
  <c r="A126" i="1"/>
  <c r="C126" i="1"/>
  <c r="A123" i="1"/>
  <c r="C123" i="1"/>
  <c r="A122" i="1"/>
  <c r="C122" i="1"/>
  <c r="C121" i="1"/>
  <c r="C120" i="1"/>
  <c r="A119" i="1"/>
  <c r="C119" i="1"/>
  <c r="A100" i="1"/>
  <c r="C100" i="1"/>
  <c r="A99" i="1"/>
  <c r="C99" i="1"/>
  <c r="C98" i="1"/>
  <c r="A95" i="1"/>
  <c r="C95" i="1"/>
  <c r="A94" i="1"/>
  <c r="C94" i="1"/>
  <c r="C93" i="1"/>
  <c r="A92" i="1"/>
  <c r="C92" i="1"/>
  <c r="A91" i="1"/>
  <c r="C91" i="1"/>
  <c r="A90" i="1"/>
  <c r="C90" i="1"/>
  <c r="A89" i="1"/>
  <c r="C89" i="1"/>
  <c r="A88" i="1"/>
  <c r="C88" i="1"/>
  <c r="A85" i="1"/>
  <c r="C85" i="1"/>
  <c r="A84" i="1"/>
  <c r="C84" i="1"/>
  <c r="A83" i="1"/>
  <c r="C83" i="1"/>
  <c r="A82" i="1"/>
  <c r="C82" i="1"/>
  <c r="A81" i="1"/>
  <c r="A62" i="1"/>
  <c r="C62" i="1"/>
  <c r="C61" i="1"/>
  <c r="A60" i="1"/>
  <c r="C60" i="1"/>
  <c r="A57" i="1"/>
  <c r="C57" i="1"/>
  <c r="A56" i="1"/>
  <c r="C56" i="1"/>
  <c r="A55" i="1"/>
  <c r="C55" i="1"/>
  <c r="A54" i="1"/>
  <c r="C54" i="1"/>
  <c r="A53" i="1"/>
  <c r="C53" i="1"/>
  <c r="A52" i="1"/>
  <c r="C52" i="1"/>
  <c r="A51" i="1"/>
  <c r="C51" i="1"/>
  <c r="A50" i="1"/>
  <c r="C50" i="1"/>
  <c r="A47" i="1"/>
  <c r="C47" i="1"/>
  <c r="A46" i="1"/>
  <c r="C46" i="1"/>
  <c r="A45" i="1"/>
  <c r="C45" i="1"/>
  <c r="A44" i="1"/>
  <c r="C44" i="1"/>
  <c r="A31" i="1"/>
  <c r="C31" i="1"/>
  <c r="A30" i="1"/>
  <c r="C29" i="1"/>
  <c r="A26" i="1"/>
  <c r="C26" i="1"/>
  <c r="A25" i="1"/>
  <c r="C25" i="1"/>
  <c r="C23" i="1"/>
  <c r="A24" i="1"/>
  <c r="C24" i="1"/>
  <c r="A22" i="1"/>
  <c r="A21" i="1"/>
  <c r="C21" i="1"/>
  <c r="A20" i="1"/>
  <c r="C20" i="1"/>
  <c r="A19" i="1"/>
  <c r="C19" i="1"/>
  <c r="A16" i="1"/>
  <c r="C16" i="1"/>
  <c r="A15" i="1"/>
  <c r="C15" i="1"/>
  <c r="A14" i="1"/>
  <c r="C14" i="1"/>
  <c r="A13" i="1"/>
  <c r="C13" i="1"/>
  <c r="A12" i="1"/>
</calcChain>
</file>

<file path=xl/sharedStrings.xml><?xml version="1.0" encoding="utf-8"?>
<sst xmlns="http://schemas.openxmlformats.org/spreadsheetml/2006/main" count="1068" uniqueCount="190">
  <si>
    <t>Наименование блюда</t>
  </si>
  <si>
    <t>всего</t>
  </si>
  <si>
    <t>Белки, г</t>
  </si>
  <si>
    <t>ЭЦ, ккал</t>
  </si>
  <si>
    <t>Выход, г</t>
  </si>
  <si>
    <t>Углево-ды, г</t>
  </si>
  <si>
    <t>Жиры, г</t>
  </si>
  <si>
    <t>Ca</t>
  </si>
  <si>
    <t>Mg</t>
  </si>
  <si>
    <t>P</t>
  </si>
  <si>
    <t>Fe</t>
  </si>
  <si>
    <t>Минеральные элементы (мг)</t>
  </si>
  <si>
    <t>№</t>
  </si>
  <si>
    <t>Витамины</t>
  </si>
  <si>
    <t>А,мг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</si>
  <si>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</si>
  <si>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</si>
  <si>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</si>
  <si>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</si>
  <si>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</si>
  <si>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</si>
  <si>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</si>
  <si>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</si>
  <si>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Школы</t>
  </si>
  <si>
    <t>без физ.норм</t>
  </si>
  <si>
    <t xml:space="preserve">Завтрак </t>
  </si>
  <si>
    <t>Фрукты свежие</t>
  </si>
  <si>
    <t>Масло сливочное</t>
  </si>
  <si>
    <t>Хлеб пшеничный</t>
  </si>
  <si>
    <t>Итого за 'Завтрак '</t>
  </si>
  <si>
    <t xml:space="preserve">Обед </t>
  </si>
  <si>
    <t xml:space="preserve">Салат из белокочанной капусты </t>
  </si>
  <si>
    <t>Хлеб ржаной</t>
  </si>
  <si>
    <t>Итого за 'Обед '</t>
  </si>
  <si>
    <t xml:space="preserve">Полдник </t>
  </si>
  <si>
    <t>Сок</t>
  </si>
  <si>
    <t>Итого за 'Полдник '</t>
  </si>
  <si>
    <t>Итого за день</t>
  </si>
  <si>
    <t>Рыба, тушеная в томате с овощами 60/30</t>
  </si>
  <si>
    <t>Молоко сгущенное цельное</t>
  </si>
  <si>
    <t>Салат "Степной"</t>
  </si>
  <si>
    <t>Вафли</t>
  </si>
  <si>
    <t>Горошек зеленый порционно</t>
  </si>
  <si>
    <t xml:space="preserve">Винегрет овощной </t>
  </si>
  <si>
    <t>Свекла, тушенная с яблоками</t>
  </si>
  <si>
    <t>Бутерброд с сыром 15/30</t>
  </si>
  <si>
    <t xml:space="preserve">Салат из моркови с яблоками </t>
  </si>
  <si>
    <t xml:space="preserve">Салат из капусты с кукурузой </t>
  </si>
  <si>
    <t>Мармелад</t>
  </si>
  <si>
    <t>Рыба, тушеная в томате с овощами 80/30</t>
  </si>
  <si>
    <t>Сок фруктовый</t>
  </si>
  <si>
    <t>Запеканка картофельная с мясом  птицы</t>
  </si>
  <si>
    <t xml:space="preserve"> Первая неделя Понедельник</t>
  </si>
  <si>
    <t>Вторник</t>
  </si>
  <si>
    <t>Среда</t>
  </si>
  <si>
    <t>Четверг</t>
  </si>
  <si>
    <t>Пятница</t>
  </si>
  <si>
    <t>Суббота</t>
  </si>
  <si>
    <t>Вторая недедя Понедельник</t>
  </si>
  <si>
    <t>Первая Неделя Понедельник</t>
  </si>
  <si>
    <t>Вторая неделя Понедельник</t>
  </si>
  <si>
    <t>Меню с 7 до 11 лет</t>
  </si>
  <si>
    <t>1шт</t>
  </si>
  <si>
    <t xml:space="preserve">Каша рисовая молочная с маслом </t>
  </si>
  <si>
    <t xml:space="preserve">Какао с молоком </t>
  </si>
  <si>
    <t xml:space="preserve">Суп картофельный с бобовыми </t>
  </si>
  <si>
    <t>Фрикадельки на 1 блюдо</t>
  </si>
  <si>
    <t xml:space="preserve">Компот из свежих яблок и апельсинов </t>
  </si>
  <si>
    <t xml:space="preserve">Макароны отварные </t>
  </si>
  <si>
    <t>Фирм</t>
  </si>
  <si>
    <t xml:space="preserve">Булочка домашняя </t>
  </si>
  <si>
    <t>Сеченики рубленые куриные с капустой  с соусом томатным 80/30</t>
  </si>
  <si>
    <t>Овощи свежие</t>
  </si>
  <si>
    <t xml:space="preserve">Компот из свежих ягод </t>
  </si>
  <si>
    <t xml:space="preserve">Суп картоф  клецками </t>
  </si>
  <si>
    <t xml:space="preserve">куры отварные на 1 блюдо </t>
  </si>
  <si>
    <t xml:space="preserve">Картофельное пюре </t>
  </si>
  <si>
    <t>Компот из сухофруктов</t>
  </si>
  <si>
    <t>Запеканка из творога</t>
  </si>
  <si>
    <t xml:space="preserve">Плов из мяса птицы кур </t>
  </si>
  <si>
    <t>Овощи порционно</t>
  </si>
  <si>
    <t xml:space="preserve">Напиток  шиповника </t>
  </si>
  <si>
    <t xml:space="preserve">Борщ с капустой с картоф со сметаной  </t>
  </si>
  <si>
    <t>Говядина отварная  нам 1  блюдо</t>
  </si>
  <si>
    <t xml:space="preserve">Гуляш из говядины  </t>
  </si>
  <si>
    <t>Каша гречневая  с маслом</t>
  </si>
  <si>
    <t>Чай с сахаром</t>
  </si>
  <si>
    <t xml:space="preserve">Лепешка сметанная </t>
  </si>
  <si>
    <t xml:space="preserve">Морковь тушеная с яблоками </t>
  </si>
  <si>
    <t xml:space="preserve">Молоко кипяченое </t>
  </si>
  <si>
    <t>Сок фруктово-ягодный</t>
  </si>
  <si>
    <t xml:space="preserve">Хлеб пшеничный </t>
  </si>
  <si>
    <t>Салат из отварной свеклы с раст маслом</t>
  </si>
  <si>
    <t xml:space="preserve">Суп лапша домашняя с картофелем </t>
  </si>
  <si>
    <t>Котлеты из говядины с соусом томатным 80/30</t>
  </si>
  <si>
    <t xml:space="preserve">Омлет натуральный  </t>
  </si>
  <si>
    <t xml:space="preserve">Суп из овощей  со сметаной </t>
  </si>
  <si>
    <t>Говядина отварная на 1 блюдо</t>
  </si>
  <si>
    <t>Бефстроганов из кур 40/50</t>
  </si>
  <si>
    <t xml:space="preserve">Рис припущенный </t>
  </si>
  <si>
    <t xml:space="preserve">Напиток "Солнечный" </t>
  </si>
  <si>
    <t xml:space="preserve">Запеканка из творога </t>
  </si>
  <si>
    <t xml:space="preserve">Какао с молоком  </t>
  </si>
  <si>
    <t xml:space="preserve">Салат из белокочанной капусты и моркови </t>
  </si>
  <si>
    <t xml:space="preserve">Рассольник "Ленинградский" со сметаной </t>
  </si>
  <si>
    <t xml:space="preserve">Запеканка картофельная с мясом птицы  </t>
  </si>
  <si>
    <t xml:space="preserve">Булочка дорожная </t>
  </si>
  <si>
    <t xml:space="preserve">Кефир </t>
  </si>
  <si>
    <t>Сыр порционно</t>
  </si>
  <si>
    <t>Кофейный напиток с молоком</t>
  </si>
  <si>
    <t>Говядина отварная 10 на 1блюдо</t>
  </si>
  <si>
    <t>Чай с лимоном и сахаром</t>
  </si>
  <si>
    <t>Булочка ванильная</t>
  </si>
  <si>
    <t>Фрикадельки  неа 1 блюдо</t>
  </si>
  <si>
    <t>Сдоба обыкновенная</t>
  </si>
  <si>
    <t>Запеканка из творога со сгущ молоком</t>
  </si>
  <si>
    <t xml:space="preserve">Филе тушен в смет соусе из кур </t>
  </si>
  <si>
    <t xml:space="preserve">Рис отварной с маслом </t>
  </si>
  <si>
    <t xml:space="preserve">Компот из сухофруктов и шиповника </t>
  </si>
  <si>
    <t>Сок фруктово ягодный</t>
  </si>
  <si>
    <t>Биточки      "Пышка " с соусом томатным 80/30</t>
  </si>
  <si>
    <t xml:space="preserve">Суп картофельный с крупой  </t>
  </si>
  <si>
    <t>Фрикадельки  на 1 блюдо</t>
  </si>
  <si>
    <t xml:space="preserve">Жаркое по-домашнему  </t>
  </si>
  <si>
    <t xml:space="preserve">Пышка " Эстонская" </t>
  </si>
  <si>
    <t>фирм</t>
  </si>
  <si>
    <t xml:space="preserve">Ватрушка с творогом </t>
  </si>
  <si>
    <t xml:space="preserve">Щи из свежей капусты  со сметаной </t>
  </si>
  <si>
    <t>Говядина отварная  на 1 блюдо</t>
  </si>
  <si>
    <t xml:space="preserve">Гороховое пюре </t>
  </si>
  <si>
    <t>Компот из кураги</t>
  </si>
  <si>
    <t xml:space="preserve">Сдоба обыкновенная </t>
  </si>
  <si>
    <t>Компот из свежих яблок</t>
  </si>
  <si>
    <t>Сыр порциооно</t>
  </si>
  <si>
    <t xml:space="preserve">Рагу из овощей </t>
  </si>
  <si>
    <t xml:space="preserve">Жаркое из птицы  </t>
  </si>
  <si>
    <t xml:space="preserve">Суп картофельный с бобовыми  с зеленью </t>
  </si>
  <si>
    <t>Фрикадельки мясные на 1 блюдо</t>
  </si>
  <si>
    <t>Компот из свежих яблок и апельсинов</t>
  </si>
  <si>
    <t>Салат "Бурячок" ( свекла, яблоки, з/гор)</t>
  </si>
  <si>
    <t>куры отварные на 1 блюдо</t>
  </si>
  <si>
    <t xml:space="preserve">Плов с курицей </t>
  </si>
  <si>
    <t>Напиток  шиповника</t>
  </si>
  <si>
    <t>Гуляш из говядины</t>
  </si>
  <si>
    <t>Каша гречневая с маслом</t>
  </si>
  <si>
    <t>Салат из отварной свеклы с  маслом</t>
  </si>
  <si>
    <t>Суп лапша домашняя с картофелем</t>
  </si>
  <si>
    <t xml:space="preserve">Омлет натуральный </t>
  </si>
  <si>
    <t>Винегрет ов. (капуста кв., огурцы сол.)</t>
  </si>
  <si>
    <t>Бефстроганов из кур</t>
  </si>
  <si>
    <t>Напиток "Солнечный"</t>
  </si>
  <si>
    <t xml:space="preserve">Салат из капусты и моркови </t>
  </si>
  <si>
    <t xml:space="preserve">Рассольник Ленингр. со сметаной </t>
  </si>
  <si>
    <t>Кефир</t>
  </si>
  <si>
    <t xml:space="preserve">Борщ с капустой с картофелем со сметаной  </t>
  </si>
  <si>
    <t>Запеканка из творога со сгущен молоком</t>
  </si>
  <si>
    <t>Напиток апельсиновый</t>
  </si>
  <si>
    <t>Каша рисовая рассыпчатая</t>
  </si>
  <si>
    <t>Сок фруктово- ягодный</t>
  </si>
  <si>
    <t>Винегрет ов.(капуста кв., огурцы сол.)</t>
  </si>
  <si>
    <t>Фрикадельки тна 1 блюдо</t>
  </si>
  <si>
    <t>Салат "Молодость"  ( капуста, свекла)</t>
  </si>
  <si>
    <t xml:space="preserve">Щи из свежей капусты с картофелем со сметаной </t>
  </si>
  <si>
    <t>Котлета "Умка"  с соусом томатным80/30</t>
  </si>
  <si>
    <t xml:space="preserve">Компот из кураги </t>
  </si>
  <si>
    <t xml:space="preserve">Компот из свежих яблок </t>
  </si>
  <si>
    <t xml:space="preserve">Гуляш из говядины </t>
  </si>
  <si>
    <t>Рагу из овощей</t>
  </si>
  <si>
    <t xml:space="preserve">Жаркое из птицы </t>
  </si>
  <si>
    <t>Салат "Бурячок"( свекла, яблоки, зел/гор)</t>
  </si>
  <si>
    <t>Тефтели "Забава" ( куры, рис)</t>
  </si>
  <si>
    <t xml:space="preserve">Сок фруктово-ягодный </t>
  </si>
  <si>
    <t>Салат "Ералаш"(капуста, яблоки, свекла, морк)</t>
  </si>
  <si>
    <t>Салат "Молодость" (капуста, свекла)</t>
  </si>
  <si>
    <t>Меню с 12  до 18 лет г. Ульяновск</t>
  </si>
  <si>
    <t xml:space="preserve">Борщ с капустой с картоф со сметаной   </t>
  </si>
  <si>
    <t xml:space="preserve">Тефтели "Забава"  ( куры,рис) 80/30 </t>
  </si>
  <si>
    <t>Сок фруктовао-ягодный</t>
  </si>
  <si>
    <t>Салат "Ералаш"( капуста, яблоки, свекла)</t>
  </si>
  <si>
    <t>Ульяновск</t>
  </si>
  <si>
    <t>МЕНЮ с 01.09.2021г</t>
  </si>
  <si>
    <t>Паста по-симбирски ( говядина, спагетти)</t>
  </si>
  <si>
    <t>Паста по-симбирски( говядина, спагетти)</t>
  </si>
  <si>
    <t>Запеканка из творога  со сгущен молоком</t>
  </si>
  <si>
    <t>Каша рисовая   молочная с маслом</t>
  </si>
  <si>
    <t>180/30</t>
  </si>
  <si>
    <t>Каша молочная "Дружба" с маслом слив</t>
  </si>
  <si>
    <t>Каша пшенная молочная   с маслом сл</t>
  </si>
  <si>
    <t>Каша молочная "Дружба" с маслом</t>
  </si>
  <si>
    <t xml:space="preserve">Каша пшенная молочная  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</si>
</sst>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0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/>
    <xf numFmtId="14" fontId="1" fillId="0" borderId="0" xfId="0" applyNumberFormat="1" applyFont="1" applyAlignment="1">
      <alignment horizontal="center"/>
    </xf>
    <xf numFmtId="2" fontId="1" fillId="0" borderId="0" xfId="0" applyNumberFormat="1" applyFont="1"/>
    <xf numFmtId="2" fontId="3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quotePrefix="1" applyFont="1"/>
    <xf numFmtId="0" fontId="3" fillId="0" borderId="2" xfId="0" applyFont="1" applyBorder="1"/>
    <xf numFmtId="2" fontId="3" fillId="0" borderId="2" xfId="0" applyNumberFormat="1" applyFont="1" applyBorder="1"/>
    <xf numFmtId="0" fontId="3" fillId="0" borderId="8" xfId="0" applyFont="1" applyBorder="1"/>
    <xf numFmtId="2" fontId="3" fillId="0" borderId="8" xfId="0" applyNumberFormat="1" applyFont="1" applyBorder="1"/>
    <xf numFmtId="0" fontId="5" fillId="0" borderId="0" xfId="0" applyFont="1"/>
    <xf numFmtId="2" fontId="5" fillId="0" borderId="0" xfId="0" applyNumberFormat="1" applyFont="1"/>
    <xf numFmtId="0" fontId="1" fillId="0" borderId="0" xfId="0" quotePrefix="1" applyFont="1"/>
    <xf numFmtId="0" fontId="1" fillId="0" borderId="2" xfId="0" applyFont="1" applyBorder="1"/>
    <xf numFmtId="2" fontId="1" fillId="0" borderId="2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0" fontId="6" fillId="0" borderId="0" xfId="0" applyFont="1"/>
    <xf numFmtId="2" fontId="6" fillId="0" borderId="0" xfId="0" applyNumberFormat="1" applyFont="1"/>
    <xf numFmtId="0" fontId="8" fillId="0" borderId="0" xfId="0" applyFont="1"/>
    <xf numFmtId="0" fontId="7" fillId="0" borderId="0" xfId="0" applyFont="1" applyAlignment="1">
      <alignment horizontal="center"/>
    </xf>
    <xf numFmtId="0" fontId="6" fillId="0" borderId="0" xfId="0" applyNumberFormat="1" applyFont="1"/>
    <xf numFmtId="0" fontId="3" fillId="0" borderId="8" xfId="0" applyFont="1" applyBorder="1" applyAlignment="1">
      <alignment horizontal="left"/>
    </xf>
    <xf numFmtId="0" fontId="3" fillId="0" borderId="8" xfId="0" applyNumberFormat="1" applyFont="1" applyBorder="1" applyAlignment="1">
      <alignment horizontal="left"/>
    </xf>
    <xf numFmtId="0" fontId="3" fillId="0" borderId="8" xfId="0" applyFont="1" applyBorder="1" applyAlignment="1">
      <alignment wrapText="1"/>
    </xf>
    <xf numFmtId="14" fontId="6" fillId="0" borderId="0" xfId="0" applyNumberFormat="1" applyFont="1" applyAlignment="1"/>
    <xf numFmtId="0" fontId="3" fillId="0" borderId="2" xfId="0" applyNumberFormat="1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5" fillId="0" borderId="0" xfId="0" applyNumberFormat="1" applyFont="1"/>
    <xf numFmtId="0" fontId="1" fillId="0" borderId="2" xfId="0" applyNumberFormat="1" applyFont="1" applyBorder="1" applyAlignment="1">
      <alignment horizontal="left"/>
    </xf>
    <xf numFmtId="0" fontId="1" fillId="0" borderId="8" xfId="0" applyNumberFormat="1" applyFont="1" applyBorder="1" applyAlignment="1">
      <alignment horizontal="left"/>
    </xf>
    <xf numFmtId="0" fontId="3" fillId="0" borderId="0" xfId="0" applyNumberFormat="1" applyFont="1"/>
    <xf numFmtId="0" fontId="1" fillId="0" borderId="0" xfId="0" applyNumberFormat="1" applyFont="1"/>
    <xf numFmtId="0" fontId="4" fillId="0" borderId="0" xfId="0" applyNumberFormat="1" applyFont="1"/>
    <xf numFmtId="0" fontId="1" fillId="0" borderId="8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2038"/>
  <sheetViews>
    <sheetView tabSelected="1" topLeftCell="A571" zoomScaleNormal="100" workbookViewId="0">
      <selection activeCell="T468" sqref="T468"/>
    </sheetView>
  </sheetViews>
  <sheetFormatPr defaultRowHeight="15.75" x14ac:dyDescent="0.25"/>
  <cols>
    <col min="1" max="1" width="8.140625" style="1" customWidth="1"/>
    <col min="2" max="2" width="41.28515625" style="1" customWidth="1"/>
    <col min="3" max="3" width="9.7109375" style="1" customWidth="1"/>
    <col min="4" max="4" width="8.85546875" style="1" customWidth="1"/>
    <col min="5" max="6" width="8.42578125" style="1" customWidth="1"/>
    <col min="7" max="7" width="8.140625" style="1" customWidth="1"/>
    <col min="8" max="10" width="5.7109375" style="1" customWidth="1"/>
    <col min="11" max="11" width="4.7109375" style="1" customWidth="1"/>
    <col min="12" max="12" width="5.7109375" style="1" customWidth="1"/>
    <col min="13" max="13" width="7" style="1" customWidth="1"/>
    <col min="14" max="16" width="5.7109375" style="1" customWidth="1"/>
    <col min="17" max="16384" width="9.140625" style="1"/>
  </cols>
  <sheetData>
    <row r="1" spans="1:16" ht="0.75" customHeight="1" x14ac:dyDescent="0.25"/>
    <row r="2" spans="1:16" ht="20.25" customHeight="1" x14ac:dyDescent="0.3">
      <c r="A2" s="57" t="s">
        <v>180</v>
      </c>
      <c r="B2" s="57"/>
      <c r="C2" s="57"/>
      <c r="D2" s="57"/>
      <c r="E2" s="57"/>
      <c r="F2" s="57"/>
      <c r="G2" s="57"/>
    </row>
    <row r="3" spans="1:16" ht="20.25" customHeight="1" x14ac:dyDescent="0.3">
      <c r="A3" s="33"/>
      <c r="B3" s="33" t="s">
        <v>61</v>
      </c>
      <c r="C3" s="59" t="s">
        <v>179</v>
      </c>
      <c r="D3" s="59"/>
      <c r="E3" s="59"/>
      <c r="F3" s="59"/>
      <c r="G3" s="33"/>
    </row>
    <row r="4" spans="1:16" s="7" customFormat="1" x14ac:dyDescent="0.25">
      <c r="A4" s="8"/>
      <c r="B4" s="38" t="s">
        <v>52</v>
      </c>
      <c r="C4" s="8"/>
      <c r="D4" s="9"/>
      <c r="E4" s="8"/>
      <c r="F4" s="8"/>
      <c r="G4" s="8"/>
    </row>
    <row r="5" spans="1:16" hidden="1" x14ac:dyDescent="0.25"/>
    <row r="6" spans="1:16" x14ac:dyDescent="0.25">
      <c r="B6" s="2"/>
      <c r="C6" s="6"/>
      <c r="D6" s="3"/>
      <c r="E6" s="3"/>
      <c r="F6" s="3"/>
      <c r="G6" s="3"/>
    </row>
    <row r="7" spans="1:16" ht="7.5" customHeight="1" x14ac:dyDescent="0.25"/>
    <row r="8" spans="1:16" hidden="1" x14ac:dyDescent="0.25"/>
    <row r="9" spans="1:16" s="5" customFormat="1" ht="14.25" customHeight="1" x14ac:dyDescent="0.25">
      <c r="A9" s="54" t="s">
        <v>12</v>
      </c>
      <c r="B9" s="48" t="s">
        <v>0</v>
      </c>
      <c r="C9" s="48" t="s">
        <v>4</v>
      </c>
      <c r="D9" s="15" t="s">
        <v>2</v>
      </c>
      <c r="E9" s="15" t="s">
        <v>6</v>
      </c>
      <c r="F9" s="48" t="s">
        <v>5</v>
      </c>
      <c r="G9" s="49" t="s">
        <v>3</v>
      </c>
      <c r="H9" s="58" t="s">
        <v>11</v>
      </c>
      <c r="I9" s="58"/>
      <c r="J9" s="58"/>
      <c r="K9" s="58"/>
      <c r="L9" s="52" t="s">
        <v>13</v>
      </c>
      <c r="M9" s="52"/>
      <c r="N9" s="52"/>
      <c r="O9" s="52"/>
      <c r="P9" s="53"/>
    </row>
    <row r="10" spans="1:16" s="5" customFormat="1" ht="15.75" customHeight="1" x14ac:dyDescent="0.25">
      <c r="A10" s="55"/>
      <c r="B10" s="48"/>
      <c r="C10" s="48"/>
      <c r="D10" s="4" t="s">
        <v>1</v>
      </c>
      <c r="E10" s="4" t="s">
        <v>1</v>
      </c>
      <c r="F10" s="48"/>
      <c r="G10" s="50"/>
      <c r="H10" s="12" t="s">
        <v>7</v>
      </c>
      <c r="I10" s="12" t="s">
        <v>8</v>
      </c>
      <c r="J10" s="12" t="s">
        <v>9</v>
      </c>
      <c r="K10" s="12" t="s">
        <v>10</v>
      </c>
      <c r="L10" s="12" t="s">
        <v>14</v>
      </c>
      <c r="M10" s="12" t="s">
        <v>15</v>
      </c>
      <c r="N10" s="12" t="s">
        <v>16</v>
      </c>
      <c r="O10" s="12" t="s">
        <v>17</v>
      </c>
      <c r="P10" s="13" t="s">
        <v>18</v>
      </c>
    </row>
    <row r="11" spans="1:16" s="5" customFormat="1" ht="15" x14ac:dyDescent="0.25">
      <c r="B11" s="18" t="s">
        <v>25</v>
      </c>
      <c r="C11" s="11"/>
      <c r="D11" s="11"/>
      <c r="E11" s="11"/>
      <c r="F11" s="11"/>
      <c r="G11" s="11"/>
    </row>
    <row r="12" spans="1:16" s="21" customFormat="1" ht="15" x14ac:dyDescent="0.25">
      <c r="A12" s="21" t="str">
        <f>"-"</f>
        <v>-</v>
      </c>
      <c r="B12" s="21" t="s">
        <v>26</v>
      </c>
      <c r="C12" s="22" t="s">
        <v>62</v>
      </c>
      <c r="D12" s="22">
        <v>1.96</v>
      </c>
      <c r="E12" s="22">
        <v>0.78</v>
      </c>
      <c r="F12" s="22">
        <v>20.78</v>
      </c>
      <c r="G12" s="22">
        <v>106.07520000000001</v>
      </c>
      <c r="H12" s="21">
        <v>73.5</v>
      </c>
      <c r="I12" s="21">
        <v>28.42</v>
      </c>
      <c r="J12" s="21">
        <v>49.98</v>
      </c>
      <c r="K12" s="21">
        <v>4.3099999999999996</v>
      </c>
      <c r="L12" s="21">
        <v>0</v>
      </c>
      <c r="M12" s="21">
        <v>10</v>
      </c>
      <c r="N12" s="21">
        <v>60</v>
      </c>
      <c r="O12" s="21">
        <v>0.39</v>
      </c>
      <c r="P12" s="21">
        <v>129.36000000000001</v>
      </c>
    </row>
    <row r="13" spans="1:16" s="21" customFormat="1" ht="15" x14ac:dyDescent="0.25">
      <c r="A13" s="21" t="str">
        <f>"311"</f>
        <v>311</v>
      </c>
      <c r="B13" s="21" t="s">
        <v>63</v>
      </c>
      <c r="C13" s="22" t="str">
        <f>"205"</f>
        <v>205</v>
      </c>
      <c r="D13" s="22">
        <v>6.05</v>
      </c>
      <c r="E13" s="22">
        <v>5.81</v>
      </c>
      <c r="F13" s="22">
        <v>42.35</v>
      </c>
      <c r="G13" s="22">
        <v>250.37940599999999</v>
      </c>
      <c r="H13" s="21">
        <v>172.92</v>
      </c>
      <c r="I13" s="21">
        <v>75.930000000000007</v>
      </c>
      <c r="J13" s="21">
        <v>193.4</v>
      </c>
      <c r="K13" s="21">
        <v>1.37</v>
      </c>
      <c r="L13" s="21">
        <v>21.6</v>
      </c>
      <c r="M13" s="21">
        <v>71.45</v>
      </c>
      <c r="N13" s="21">
        <v>0.8</v>
      </c>
      <c r="O13" s="21">
        <v>0.1</v>
      </c>
      <c r="P13" s="21">
        <v>11.62</v>
      </c>
    </row>
    <row r="14" spans="1:16" s="21" customFormat="1" ht="15" x14ac:dyDescent="0.25">
      <c r="A14" s="21" t="str">
        <f>""</f>
        <v/>
      </c>
      <c r="B14" s="21" t="s">
        <v>27</v>
      </c>
      <c r="C14" s="22" t="str">
        <f>"15"</f>
        <v>15</v>
      </c>
      <c r="D14" s="22">
        <v>0.08</v>
      </c>
      <c r="E14" s="22">
        <v>12.38</v>
      </c>
      <c r="F14" s="22">
        <v>0.12</v>
      </c>
      <c r="G14" s="22">
        <v>112.131</v>
      </c>
      <c r="H14" s="21">
        <v>1.8</v>
      </c>
      <c r="I14" s="21">
        <v>0</v>
      </c>
      <c r="J14" s="21">
        <v>2.85</v>
      </c>
      <c r="K14" s="21">
        <v>0.03</v>
      </c>
      <c r="L14" s="21">
        <v>88.5</v>
      </c>
      <c r="M14" s="21">
        <v>97.95</v>
      </c>
      <c r="N14" s="21">
        <v>0.15</v>
      </c>
      <c r="O14" s="21">
        <v>0</v>
      </c>
      <c r="P14" s="21">
        <v>0</v>
      </c>
    </row>
    <row r="15" spans="1:16" s="21" customFormat="1" ht="15" x14ac:dyDescent="0.25">
      <c r="A15" s="21" t="str">
        <f>"693"</f>
        <v>693</v>
      </c>
      <c r="B15" s="21" t="s">
        <v>64</v>
      </c>
      <c r="C15" s="22" t="str">
        <f>"180"</f>
        <v>180</v>
      </c>
      <c r="D15" s="22">
        <v>3.28</v>
      </c>
      <c r="E15" s="22">
        <v>3.01</v>
      </c>
      <c r="F15" s="22">
        <v>20.53</v>
      </c>
      <c r="G15" s="22">
        <v>121.29052319999998</v>
      </c>
      <c r="H15" s="21">
        <v>99.57</v>
      </c>
      <c r="I15" s="21">
        <v>24.27</v>
      </c>
      <c r="J15" s="21">
        <v>90.98</v>
      </c>
      <c r="K15" s="21">
        <v>0.81</v>
      </c>
      <c r="L15" s="21">
        <v>10.8</v>
      </c>
      <c r="M15" s="21">
        <v>19.91</v>
      </c>
      <c r="N15" s="21">
        <v>0.01</v>
      </c>
      <c r="O15" s="21">
        <v>0.03</v>
      </c>
      <c r="P15" s="21">
        <v>0.47</v>
      </c>
    </row>
    <row r="16" spans="1:16" s="19" customFormat="1" ht="15" x14ac:dyDescent="0.25">
      <c r="A16" s="19" t="str">
        <f>"-"</f>
        <v>-</v>
      </c>
      <c r="B16" s="19" t="s">
        <v>28</v>
      </c>
      <c r="C16" s="20" t="str">
        <f>"30"</f>
        <v>30</v>
      </c>
      <c r="D16" s="20">
        <v>1.98</v>
      </c>
      <c r="E16" s="20">
        <v>0.2</v>
      </c>
      <c r="F16" s="20">
        <v>14.01</v>
      </c>
      <c r="G16" s="20">
        <v>67.170299999999997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</row>
    <row r="17" spans="1:16" s="23" customFormat="1" ht="14.25" x14ac:dyDescent="0.2">
      <c r="B17" s="23" t="s">
        <v>29</v>
      </c>
      <c r="C17" s="24"/>
      <c r="D17" s="24">
        <v>13.34</v>
      </c>
      <c r="E17" s="24">
        <v>22.17</v>
      </c>
      <c r="F17" s="24">
        <v>97.79</v>
      </c>
      <c r="G17" s="24">
        <v>657.05</v>
      </c>
      <c r="H17" s="23">
        <v>347.79</v>
      </c>
      <c r="I17" s="23">
        <v>128.62</v>
      </c>
      <c r="J17" s="23">
        <v>337.22</v>
      </c>
      <c r="K17" s="23">
        <v>6.52</v>
      </c>
      <c r="L17" s="23">
        <v>120.9</v>
      </c>
      <c r="M17" s="23">
        <v>199.31</v>
      </c>
      <c r="N17" s="23">
        <v>60.96</v>
      </c>
      <c r="O17" s="23">
        <v>0.52</v>
      </c>
      <c r="P17" s="23">
        <v>141.44999999999999</v>
      </c>
    </row>
    <row r="18" spans="1:16" s="5" customFormat="1" ht="15" x14ac:dyDescent="0.25">
      <c r="B18" s="18" t="s">
        <v>30</v>
      </c>
      <c r="C18" s="11"/>
      <c r="D18" s="11"/>
      <c r="E18" s="11"/>
      <c r="F18" s="11"/>
      <c r="G18" s="11"/>
    </row>
    <row r="19" spans="1:16" s="21" customFormat="1" ht="15" x14ac:dyDescent="0.25">
      <c r="A19" s="21" t="str">
        <f>"43"</f>
        <v>43</v>
      </c>
      <c r="B19" s="21" t="s">
        <v>31</v>
      </c>
      <c r="C19" s="22" t="str">
        <f>"60"</f>
        <v>60</v>
      </c>
      <c r="D19" s="22">
        <v>0.92</v>
      </c>
      <c r="E19" s="22">
        <v>2.99</v>
      </c>
      <c r="F19" s="22">
        <v>5.56</v>
      </c>
      <c r="G19" s="22">
        <v>54.395233199999986</v>
      </c>
      <c r="H19" s="21">
        <v>24.13</v>
      </c>
      <c r="I19" s="21">
        <v>9.89</v>
      </c>
      <c r="J19" s="21">
        <v>18.02</v>
      </c>
      <c r="K19" s="21">
        <v>0.33</v>
      </c>
      <c r="L19" s="21">
        <v>0</v>
      </c>
      <c r="M19" s="21">
        <v>133.41999999999999</v>
      </c>
      <c r="N19" s="21">
        <v>1.39</v>
      </c>
      <c r="O19" s="21">
        <v>0.02</v>
      </c>
      <c r="P19" s="21">
        <v>21.23</v>
      </c>
    </row>
    <row r="20" spans="1:16" s="21" customFormat="1" ht="15" x14ac:dyDescent="0.25">
      <c r="A20" s="21" t="str">
        <f>"139"</f>
        <v>139</v>
      </c>
      <c r="B20" s="21" t="s">
        <v>65</v>
      </c>
      <c r="C20" s="22" t="str">
        <f>"200"</f>
        <v>200</v>
      </c>
      <c r="D20" s="22">
        <v>4.2699999999999996</v>
      </c>
      <c r="E20" s="22">
        <v>3.74</v>
      </c>
      <c r="F20" s="22">
        <v>15.06</v>
      </c>
      <c r="G20" s="22">
        <v>117.4201125</v>
      </c>
      <c r="H20" s="21">
        <v>33.51</v>
      </c>
      <c r="I20" s="21">
        <v>30.16</v>
      </c>
      <c r="J20" s="21">
        <v>81.64</v>
      </c>
      <c r="K20" s="21">
        <v>1.58</v>
      </c>
      <c r="L20" s="21">
        <v>23.6</v>
      </c>
      <c r="M20" s="21">
        <v>198.89</v>
      </c>
      <c r="N20" s="21">
        <v>0.27</v>
      </c>
      <c r="O20" s="21">
        <v>0.16</v>
      </c>
      <c r="P20" s="21">
        <v>4.28</v>
      </c>
    </row>
    <row r="21" spans="1:16" s="21" customFormat="1" ht="15" x14ac:dyDescent="0.25">
      <c r="A21" s="21" t="str">
        <f>""</f>
        <v/>
      </c>
      <c r="B21" s="21" t="s">
        <v>66</v>
      </c>
      <c r="C21" s="22" t="str">
        <f>"20"</f>
        <v>20</v>
      </c>
      <c r="D21" s="22">
        <v>4.0599999999999996</v>
      </c>
      <c r="E21" s="22">
        <v>2.9</v>
      </c>
      <c r="F21" s="22">
        <v>0.18</v>
      </c>
      <c r="G21" s="22">
        <v>43.140479999999997</v>
      </c>
      <c r="H21" s="21">
        <v>2.86</v>
      </c>
      <c r="I21" s="21">
        <v>4.1500000000000004</v>
      </c>
      <c r="J21" s="21">
        <v>33.229999999999997</v>
      </c>
      <c r="K21" s="21">
        <v>0.54</v>
      </c>
      <c r="L21" s="21">
        <v>2</v>
      </c>
      <c r="M21" s="21">
        <v>4.16</v>
      </c>
      <c r="N21" s="21">
        <v>0.11</v>
      </c>
      <c r="O21" s="21">
        <v>0.01</v>
      </c>
      <c r="P21" s="21">
        <v>0.06</v>
      </c>
    </row>
    <row r="22" spans="1:16" s="21" customFormat="1" ht="28.5" customHeight="1" x14ac:dyDescent="0.25">
      <c r="A22" s="21" t="str">
        <f>"фирм"</f>
        <v>фирм</v>
      </c>
      <c r="B22" s="37" t="s">
        <v>71</v>
      </c>
      <c r="C22" s="36">
        <v>110</v>
      </c>
      <c r="D22" s="22">
        <v>10.01</v>
      </c>
      <c r="E22" s="22">
        <v>12.92</v>
      </c>
      <c r="F22" s="22">
        <v>12.05</v>
      </c>
      <c r="G22" s="22">
        <v>208.01</v>
      </c>
      <c r="H22" s="21">
        <v>42.1</v>
      </c>
      <c r="I22" s="21">
        <v>20.65</v>
      </c>
      <c r="J22" s="21">
        <v>97.04</v>
      </c>
      <c r="K22" s="21">
        <v>1.35</v>
      </c>
      <c r="L22" s="21">
        <v>38.33</v>
      </c>
      <c r="M22" s="21">
        <v>107.7</v>
      </c>
      <c r="N22" s="21">
        <v>2.81</v>
      </c>
      <c r="O22" s="21">
        <v>0.08</v>
      </c>
      <c r="P22" s="21">
        <v>3.22</v>
      </c>
    </row>
    <row r="23" spans="1:16" s="21" customFormat="1" ht="15" x14ac:dyDescent="0.25">
      <c r="A23" s="35">
        <v>516</v>
      </c>
      <c r="B23" s="21" t="s">
        <v>68</v>
      </c>
      <c r="C23" s="22" t="str">
        <f>"150"</f>
        <v>150</v>
      </c>
      <c r="D23" s="22">
        <v>5.51</v>
      </c>
      <c r="E23" s="22">
        <v>4.57</v>
      </c>
      <c r="F23" s="22">
        <v>32.86</v>
      </c>
      <c r="G23" s="22">
        <v>201.10604999999995</v>
      </c>
      <c r="H23" s="21">
        <v>12.17</v>
      </c>
      <c r="I23" s="21">
        <v>7.72</v>
      </c>
      <c r="J23" s="21">
        <v>42.5</v>
      </c>
      <c r="K23" s="21">
        <v>0.79</v>
      </c>
      <c r="L23" s="21">
        <v>29.5</v>
      </c>
      <c r="M23" s="21">
        <v>32.65</v>
      </c>
      <c r="N23" s="21">
        <v>0.84</v>
      </c>
      <c r="O23" s="21">
        <v>0.06</v>
      </c>
      <c r="P23" s="21">
        <v>0</v>
      </c>
    </row>
    <row r="24" spans="1:16" s="21" customFormat="1" ht="15" x14ac:dyDescent="0.25">
      <c r="A24" s="21" t="str">
        <f>"Фирм"</f>
        <v>Фирм</v>
      </c>
      <c r="B24" s="21" t="s">
        <v>67</v>
      </c>
      <c r="C24" s="22" t="str">
        <f>"180"</f>
        <v>180</v>
      </c>
      <c r="D24" s="22">
        <v>0.34</v>
      </c>
      <c r="E24" s="22">
        <v>0.11</v>
      </c>
      <c r="F24" s="22">
        <v>20.9</v>
      </c>
      <c r="G24" s="22">
        <v>84.252743999999979</v>
      </c>
      <c r="H24" s="21">
        <v>13.01</v>
      </c>
      <c r="I24" s="21">
        <v>4.7</v>
      </c>
      <c r="J24" s="21">
        <v>8.1199999999999992</v>
      </c>
      <c r="K24" s="21">
        <v>0.49</v>
      </c>
      <c r="L24" s="21">
        <v>0</v>
      </c>
      <c r="M24" s="21">
        <v>2.34</v>
      </c>
      <c r="N24" s="21">
        <v>5.44</v>
      </c>
      <c r="O24" s="21">
        <v>0.04</v>
      </c>
      <c r="P24" s="21">
        <v>9.07</v>
      </c>
    </row>
    <row r="25" spans="1:16" s="21" customFormat="1" ht="15" x14ac:dyDescent="0.25">
      <c r="A25" s="21" t="str">
        <f>"-"</f>
        <v>-</v>
      </c>
      <c r="B25" s="21" t="s">
        <v>32</v>
      </c>
      <c r="C25" s="22" t="str">
        <f>"30"</f>
        <v>30</v>
      </c>
      <c r="D25" s="22">
        <v>1.98</v>
      </c>
      <c r="E25" s="22">
        <v>0.36</v>
      </c>
      <c r="F25" s="22">
        <v>10.02</v>
      </c>
      <c r="G25" s="22">
        <v>58.013999999999996</v>
      </c>
      <c r="H25" s="21">
        <v>10.5</v>
      </c>
      <c r="I25" s="21">
        <v>14.1</v>
      </c>
      <c r="J25" s="21">
        <v>47.4</v>
      </c>
      <c r="K25" s="21">
        <v>1.17</v>
      </c>
      <c r="L25" s="21">
        <v>0</v>
      </c>
      <c r="M25" s="21">
        <v>0.3</v>
      </c>
      <c r="N25" s="21">
        <v>0.42</v>
      </c>
      <c r="O25" s="21">
        <v>0.05</v>
      </c>
      <c r="P25" s="21">
        <v>0</v>
      </c>
    </row>
    <row r="26" spans="1:16" s="19" customFormat="1" ht="15" x14ac:dyDescent="0.25">
      <c r="A26" s="19" t="str">
        <f>"-"</f>
        <v>-</v>
      </c>
      <c r="B26" s="19" t="s">
        <v>28</v>
      </c>
      <c r="C26" s="20" t="str">
        <f>"30"</f>
        <v>30</v>
      </c>
      <c r="D26" s="20">
        <v>1.98</v>
      </c>
      <c r="E26" s="20">
        <v>0.2</v>
      </c>
      <c r="F26" s="20">
        <v>14.01</v>
      </c>
      <c r="G26" s="20">
        <v>67.440299999999993</v>
      </c>
      <c r="H26" s="19">
        <v>4.49</v>
      </c>
      <c r="I26" s="19">
        <v>6.63</v>
      </c>
      <c r="J26" s="19">
        <v>17.489999999999998</v>
      </c>
      <c r="K26" s="19">
        <v>0.46</v>
      </c>
      <c r="L26" s="19">
        <v>0</v>
      </c>
      <c r="M26" s="19">
        <v>0</v>
      </c>
      <c r="N26" s="19">
        <v>0.39</v>
      </c>
      <c r="O26" s="19">
        <v>0.04</v>
      </c>
      <c r="P26" s="19">
        <v>0</v>
      </c>
    </row>
    <row r="27" spans="1:16" s="23" customFormat="1" ht="14.25" x14ac:dyDescent="0.2">
      <c r="B27" s="23" t="s">
        <v>33</v>
      </c>
      <c r="C27" s="24"/>
      <c r="D27" s="24">
        <f t="shared" ref="D27:P27" si="0">SUM(D19:D26)</f>
        <v>29.069999999999997</v>
      </c>
      <c r="E27" s="24">
        <f t="shared" si="0"/>
        <v>27.79</v>
      </c>
      <c r="F27" s="24">
        <f t="shared" si="0"/>
        <v>110.64000000000001</v>
      </c>
      <c r="G27" s="24">
        <f t="shared" si="0"/>
        <v>833.77891969999996</v>
      </c>
      <c r="H27" s="23">
        <f t="shared" si="0"/>
        <v>142.77000000000001</v>
      </c>
      <c r="I27" s="23">
        <f t="shared" si="0"/>
        <v>97.999999999999986</v>
      </c>
      <c r="J27" s="23">
        <f t="shared" si="0"/>
        <v>345.44</v>
      </c>
      <c r="K27" s="23">
        <f t="shared" si="0"/>
        <v>6.71</v>
      </c>
      <c r="L27" s="23">
        <f t="shared" si="0"/>
        <v>93.43</v>
      </c>
      <c r="M27" s="23">
        <f t="shared" si="0"/>
        <v>479.45999999999992</v>
      </c>
      <c r="N27" s="23">
        <f t="shared" si="0"/>
        <v>11.67</v>
      </c>
      <c r="O27" s="23">
        <f t="shared" si="0"/>
        <v>0.45999999999999996</v>
      </c>
      <c r="P27" s="23">
        <f t="shared" si="0"/>
        <v>37.86</v>
      </c>
    </row>
    <row r="28" spans="1:16" s="5" customFormat="1" ht="15" x14ac:dyDescent="0.25">
      <c r="B28" s="18" t="s">
        <v>34</v>
      </c>
      <c r="C28" s="11"/>
      <c r="D28" s="11"/>
      <c r="E28" s="11"/>
      <c r="F28" s="11"/>
      <c r="G28" s="11"/>
    </row>
    <row r="29" spans="1:16" s="21" customFormat="1" ht="15" x14ac:dyDescent="0.25">
      <c r="A29" s="21" t="s">
        <v>69</v>
      </c>
      <c r="B29" s="21" t="s">
        <v>70</v>
      </c>
      <c r="C29" s="22" t="str">
        <f>"100"</f>
        <v>100</v>
      </c>
      <c r="D29" s="22">
        <v>7.28</v>
      </c>
      <c r="E29" s="22">
        <v>14.02</v>
      </c>
      <c r="F29" s="22">
        <v>55.3</v>
      </c>
      <c r="G29" s="22">
        <v>382.28531240000001</v>
      </c>
      <c r="H29" s="21">
        <v>14.37</v>
      </c>
      <c r="I29" s="21">
        <v>10.46</v>
      </c>
      <c r="J29" s="21">
        <v>60.33</v>
      </c>
      <c r="K29" s="21">
        <v>0.85</v>
      </c>
      <c r="L29" s="21">
        <v>3</v>
      </c>
      <c r="M29" s="21">
        <v>5.2</v>
      </c>
      <c r="N29" s="21">
        <v>7.55</v>
      </c>
      <c r="O29" s="21">
        <v>0.09</v>
      </c>
      <c r="P29" s="21">
        <v>0</v>
      </c>
    </row>
    <row r="30" spans="1:16" s="21" customFormat="1" ht="15" x14ac:dyDescent="0.25">
      <c r="A30" s="21" t="str">
        <f>"-"</f>
        <v>-</v>
      </c>
      <c r="B30" s="21" t="s">
        <v>26</v>
      </c>
      <c r="C30" s="22" t="s">
        <v>62</v>
      </c>
      <c r="D30" s="22">
        <v>1.96</v>
      </c>
      <c r="E30" s="22">
        <v>0.78</v>
      </c>
      <c r="F30" s="22">
        <v>20.78</v>
      </c>
      <c r="G30" s="22">
        <v>106.07520000000001</v>
      </c>
      <c r="H30" s="21">
        <v>73.5</v>
      </c>
      <c r="I30" s="21">
        <v>28.42</v>
      </c>
      <c r="J30" s="21">
        <v>49.98</v>
      </c>
      <c r="K30" s="21">
        <v>4.3099999999999996</v>
      </c>
      <c r="L30" s="21">
        <v>0</v>
      </c>
      <c r="M30" s="21">
        <v>10</v>
      </c>
      <c r="N30" s="21">
        <v>60</v>
      </c>
      <c r="O30" s="21">
        <v>0.39</v>
      </c>
      <c r="P30" s="21">
        <v>129.36000000000001</v>
      </c>
    </row>
    <row r="31" spans="1:16" s="19" customFormat="1" ht="15" x14ac:dyDescent="0.25">
      <c r="A31" s="19" t="str">
        <f>"-"</f>
        <v>-</v>
      </c>
      <c r="B31" s="19" t="s">
        <v>35</v>
      </c>
      <c r="C31" s="20" t="str">
        <f>"180"</f>
        <v>180</v>
      </c>
      <c r="D31" s="20">
        <v>0.9</v>
      </c>
      <c r="E31" s="20">
        <v>0.18</v>
      </c>
      <c r="F31" s="20">
        <v>18.18</v>
      </c>
      <c r="G31" s="20">
        <v>77.831999999999994</v>
      </c>
      <c r="H31" s="19">
        <v>12.6</v>
      </c>
      <c r="I31" s="19">
        <v>7.2</v>
      </c>
      <c r="J31" s="19">
        <v>12.6</v>
      </c>
      <c r="K31" s="19">
        <v>2.52</v>
      </c>
      <c r="L31" s="19">
        <v>0</v>
      </c>
      <c r="M31" s="19">
        <v>0</v>
      </c>
      <c r="N31" s="19">
        <v>0.18</v>
      </c>
      <c r="O31" s="19">
        <v>0.02</v>
      </c>
      <c r="P31" s="19">
        <v>3.6</v>
      </c>
    </row>
    <row r="32" spans="1:16" s="23" customFormat="1" ht="14.25" x14ac:dyDescent="0.2">
      <c r="B32" s="23" t="s">
        <v>36</v>
      </c>
      <c r="C32" s="24"/>
      <c r="D32" s="24">
        <v>10.14</v>
      </c>
      <c r="E32" s="24">
        <v>14.99</v>
      </c>
      <c r="F32" s="24">
        <v>94.26</v>
      </c>
      <c r="G32" s="24">
        <v>566.19000000000005</v>
      </c>
      <c r="H32" s="23">
        <v>100.47</v>
      </c>
      <c r="I32" s="23">
        <v>46.08</v>
      </c>
      <c r="J32" s="23">
        <v>122.91</v>
      </c>
      <c r="K32" s="23">
        <v>7.68</v>
      </c>
      <c r="L32" s="23">
        <v>3</v>
      </c>
      <c r="M32" s="23">
        <v>15.2</v>
      </c>
      <c r="N32" s="23">
        <v>67.73</v>
      </c>
      <c r="O32" s="23">
        <v>0.5</v>
      </c>
      <c r="P32" s="23">
        <v>132.96</v>
      </c>
    </row>
    <row r="33" spans="1:16" s="23" customFormat="1" ht="14.25" x14ac:dyDescent="0.2">
      <c r="B33" s="23" t="s">
        <v>37</v>
      </c>
      <c r="C33" s="24"/>
      <c r="D33" s="24">
        <v>52.55</v>
      </c>
      <c r="E33" s="24">
        <v>64.94</v>
      </c>
      <c r="F33" s="24">
        <v>302.69</v>
      </c>
      <c r="G33" s="24">
        <v>2057.02</v>
      </c>
      <c r="H33" s="23">
        <v>591.02</v>
      </c>
      <c r="I33" s="23">
        <v>272.70999999999998</v>
      </c>
      <c r="J33" s="23">
        <v>805.56</v>
      </c>
      <c r="K33" s="23">
        <v>20.92</v>
      </c>
      <c r="L33" s="23">
        <v>223.33</v>
      </c>
      <c r="M33" s="23">
        <v>693.97</v>
      </c>
      <c r="N33" s="23">
        <v>140.34</v>
      </c>
      <c r="O33" s="23">
        <v>1.47</v>
      </c>
      <c r="P33" s="23">
        <v>312.26</v>
      </c>
    </row>
    <row r="34" spans="1:16" s="5" customFormat="1" ht="15" x14ac:dyDescent="0.25">
      <c r="C34" s="11"/>
      <c r="D34" s="11"/>
      <c r="E34" s="11"/>
      <c r="F34" s="11"/>
      <c r="G34" s="11"/>
    </row>
    <row r="35" spans="1:16" s="5" customFormat="1" ht="15" x14ac:dyDescent="0.25">
      <c r="C35" s="11"/>
      <c r="D35" s="11"/>
      <c r="E35" s="11"/>
      <c r="F35" s="11"/>
      <c r="G35" s="11"/>
    </row>
    <row r="36" spans="1:16" s="5" customFormat="1" ht="15" x14ac:dyDescent="0.25"/>
    <row r="37" spans="1:16" s="5" customFormat="1" ht="15" x14ac:dyDescent="0.25">
      <c r="C37" s="11"/>
      <c r="D37" s="11"/>
      <c r="E37" s="11"/>
      <c r="F37" s="11"/>
      <c r="G37" s="11"/>
    </row>
    <row r="38" spans="1:16" s="5" customFormat="1" ht="15" x14ac:dyDescent="0.25">
      <c r="C38" s="11"/>
      <c r="D38" s="11"/>
      <c r="E38" s="11"/>
      <c r="F38" s="11"/>
      <c r="G38" s="11"/>
    </row>
    <row r="39" spans="1:16" s="5" customFormat="1" ht="15" x14ac:dyDescent="0.25">
      <c r="C39" s="11"/>
      <c r="D39" s="11"/>
      <c r="E39" s="11"/>
      <c r="F39" s="11"/>
      <c r="G39" s="11"/>
      <c r="O39" s="5">
        <v>1</v>
      </c>
    </row>
    <row r="40" spans="1:16" s="5" customFormat="1" ht="15" x14ac:dyDescent="0.25">
      <c r="B40" s="23" t="s">
        <v>53</v>
      </c>
      <c r="C40" s="11"/>
      <c r="D40" s="11"/>
      <c r="E40" s="11"/>
      <c r="F40" s="11"/>
      <c r="G40" s="11"/>
    </row>
    <row r="41" spans="1:16" s="5" customFormat="1" ht="15" customHeight="1" x14ac:dyDescent="0.25">
      <c r="A41" s="54" t="s">
        <v>12</v>
      </c>
      <c r="B41" s="48" t="s">
        <v>0</v>
      </c>
      <c r="C41" s="48" t="s">
        <v>4</v>
      </c>
      <c r="D41" s="15" t="s">
        <v>2</v>
      </c>
      <c r="E41" s="15" t="s">
        <v>6</v>
      </c>
      <c r="F41" s="48" t="s">
        <v>5</v>
      </c>
      <c r="G41" s="49" t="s">
        <v>3</v>
      </c>
      <c r="H41" s="51" t="s">
        <v>11</v>
      </c>
      <c r="I41" s="51"/>
      <c r="J41" s="51"/>
      <c r="K41" s="51"/>
      <c r="L41" s="52" t="s">
        <v>13</v>
      </c>
      <c r="M41" s="52"/>
      <c r="N41" s="52"/>
      <c r="O41" s="52"/>
      <c r="P41" s="53"/>
    </row>
    <row r="42" spans="1:16" s="5" customFormat="1" ht="15" customHeight="1" x14ac:dyDescent="0.25">
      <c r="A42" s="55"/>
      <c r="B42" s="48"/>
      <c r="C42" s="48"/>
      <c r="D42" s="15" t="s">
        <v>1</v>
      </c>
      <c r="E42" s="15" t="s">
        <v>1</v>
      </c>
      <c r="F42" s="48"/>
      <c r="G42" s="50"/>
      <c r="H42" s="16" t="s">
        <v>7</v>
      </c>
      <c r="I42" s="16" t="s">
        <v>8</v>
      </c>
      <c r="J42" s="16" t="s">
        <v>9</v>
      </c>
      <c r="K42" s="16" t="s">
        <v>10</v>
      </c>
      <c r="L42" s="16" t="s">
        <v>14</v>
      </c>
      <c r="M42" s="16" t="s">
        <v>15</v>
      </c>
      <c r="N42" s="16" t="s">
        <v>16</v>
      </c>
      <c r="O42" s="16" t="s">
        <v>17</v>
      </c>
      <c r="P42" s="17" t="s">
        <v>18</v>
      </c>
    </row>
    <row r="43" spans="1:16" s="5" customFormat="1" ht="15" x14ac:dyDescent="0.25">
      <c r="B43" s="18" t="s">
        <v>25</v>
      </c>
      <c r="C43" s="11"/>
      <c r="D43" s="11"/>
      <c r="E43" s="11"/>
      <c r="F43" s="11"/>
      <c r="G43" s="11"/>
    </row>
    <row r="44" spans="1:16" s="21" customFormat="1" ht="15" x14ac:dyDescent="0.25">
      <c r="A44" s="21" t="str">
        <f>"фирм"</f>
        <v>фирм</v>
      </c>
      <c r="B44" s="21" t="s">
        <v>181</v>
      </c>
      <c r="C44" s="22" t="str">
        <f>"200"</f>
        <v>200</v>
      </c>
      <c r="D44" s="22">
        <v>12.14</v>
      </c>
      <c r="E44" s="22">
        <v>11.7</v>
      </c>
      <c r="F44" s="22">
        <v>31.2</v>
      </c>
      <c r="G44" s="22">
        <v>285.08599965999991</v>
      </c>
      <c r="H44" s="21">
        <v>16.010000000000002</v>
      </c>
      <c r="I44" s="21">
        <v>15.16</v>
      </c>
      <c r="J44" s="21">
        <v>100.98</v>
      </c>
      <c r="K44" s="21">
        <v>1.62</v>
      </c>
      <c r="L44" s="21">
        <v>17.7</v>
      </c>
      <c r="M44" s="21">
        <v>37.450000000000003</v>
      </c>
      <c r="N44" s="21">
        <v>2.14</v>
      </c>
      <c r="O44" s="21">
        <v>0.06</v>
      </c>
      <c r="P44" s="21">
        <v>0.37</v>
      </c>
    </row>
    <row r="45" spans="1:16" s="21" customFormat="1" ht="15" x14ac:dyDescent="0.25">
      <c r="A45" s="21" t="str">
        <f>""</f>
        <v/>
      </c>
      <c r="B45" s="21" t="s">
        <v>72</v>
      </c>
      <c r="C45" s="22" t="str">
        <f>"50"</f>
        <v>50</v>
      </c>
      <c r="D45" s="22">
        <v>0.38</v>
      </c>
      <c r="E45" s="22">
        <v>0.04</v>
      </c>
      <c r="F45" s="22">
        <v>1.1399999999999999</v>
      </c>
      <c r="G45" s="22">
        <v>7.296149999999999</v>
      </c>
      <c r="H45" s="21">
        <v>10.119999999999999</v>
      </c>
      <c r="I45" s="21">
        <v>6.09</v>
      </c>
      <c r="J45" s="21">
        <v>18.27</v>
      </c>
      <c r="K45" s="21">
        <v>0.26</v>
      </c>
      <c r="L45" s="21">
        <v>0</v>
      </c>
      <c r="M45" s="21">
        <v>5</v>
      </c>
      <c r="N45" s="21">
        <v>0.05</v>
      </c>
      <c r="O45" s="21">
        <v>0.01</v>
      </c>
      <c r="P45" s="21">
        <v>2</v>
      </c>
    </row>
    <row r="46" spans="1:16" s="21" customFormat="1" ht="15" x14ac:dyDescent="0.25">
      <c r="A46" s="21" t="str">
        <f>"634"</f>
        <v>634</v>
      </c>
      <c r="B46" s="21" t="s">
        <v>73</v>
      </c>
      <c r="C46" s="22" t="str">
        <f>"180"</f>
        <v>180</v>
      </c>
      <c r="D46" s="22">
        <v>0.26</v>
      </c>
      <c r="E46" s="22">
        <v>0.11</v>
      </c>
      <c r="F46" s="22">
        <v>23.06</v>
      </c>
      <c r="G46" s="22">
        <v>93.953887199999997</v>
      </c>
      <c r="H46" s="21">
        <v>10.06</v>
      </c>
      <c r="I46" s="21">
        <v>7.95</v>
      </c>
      <c r="J46" s="21">
        <v>8.2899999999999991</v>
      </c>
      <c r="K46" s="21">
        <v>0.4</v>
      </c>
      <c r="L46" s="21">
        <v>0</v>
      </c>
      <c r="M46" s="21">
        <v>4.59</v>
      </c>
      <c r="N46" s="21">
        <v>0.19</v>
      </c>
      <c r="O46" s="21">
        <v>0.01</v>
      </c>
      <c r="P46" s="21">
        <v>21.6</v>
      </c>
    </row>
    <row r="47" spans="1:16" s="19" customFormat="1" ht="15" x14ac:dyDescent="0.25">
      <c r="A47" s="19" t="str">
        <f>"-"</f>
        <v>-</v>
      </c>
      <c r="B47" s="19" t="s">
        <v>28</v>
      </c>
      <c r="C47" s="20" t="str">
        <f>"40"</f>
        <v>40</v>
      </c>
      <c r="D47" s="20">
        <v>2.64</v>
      </c>
      <c r="E47" s="20">
        <v>0.26</v>
      </c>
      <c r="F47" s="20">
        <v>18.68</v>
      </c>
      <c r="G47" s="20">
        <v>89.920399999999987</v>
      </c>
      <c r="H47" s="19">
        <v>5.98</v>
      </c>
      <c r="I47" s="19">
        <v>8.84</v>
      </c>
      <c r="J47" s="19">
        <v>23.32</v>
      </c>
      <c r="K47" s="19">
        <v>0.62</v>
      </c>
      <c r="L47" s="19">
        <v>0</v>
      </c>
      <c r="M47" s="19">
        <v>0</v>
      </c>
      <c r="N47" s="19">
        <v>0.52</v>
      </c>
      <c r="O47" s="19">
        <v>0.05</v>
      </c>
      <c r="P47" s="19">
        <v>0</v>
      </c>
    </row>
    <row r="48" spans="1:16" s="23" customFormat="1" ht="14.25" x14ac:dyDescent="0.2">
      <c r="B48" s="23" t="s">
        <v>29</v>
      </c>
      <c r="C48" s="24"/>
      <c r="D48" s="24">
        <v>15.43</v>
      </c>
      <c r="E48" s="24">
        <v>12.11</v>
      </c>
      <c r="F48" s="24">
        <v>74.08</v>
      </c>
      <c r="G48" s="24">
        <v>476.26</v>
      </c>
      <c r="H48" s="23">
        <v>42.17</v>
      </c>
      <c r="I48" s="23">
        <v>38.04</v>
      </c>
      <c r="J48" s="23">
        <v>150.86000000000001</v>
      </c>
      <c r="K48" s="23">
        <v>2.9</v>
      </c>
      <c r="L48" s="23">
        <v>17.7</v>
      </c>
      <c r="M48" s="23">
        <v>47.04</v>
      </c>
      <c r="N48" s="23">
        <v>2.9</v>
      </c>
      <c r="O48" s="23">
        <v>0.13</v>
      </c>
      <c r="P48" s="23">
        <v>23.97</v>
      </c>
    </row>
    <row r="49" spans="1:16" s="5" customFormat="1" ht="15" x14ac:dyDescent="0.25">
      <c r="B49" s="18" t="s">
        <v>30</v>
      </c>
      <c r="C49" s="11"/>
      <c r="D49" s="11"/>
      <c r="E49" s="11"/>
      <c r="F49" s="11"/>
      <c r="G49" s="11"/>
    </row>
    <row r="50" spans="1:16" s="21" customFormat="1" ht="15" x14ac:dyDescent="0.25">
      <c r="A50" s="21" t="str">
        <f>"фирм"</f>
        <v>фирм</v>
      </c>
      <c r="B50" s="21" t="s">
        <v>169</v>
      </c>
      <c r="C50" s="22" t="str">
        <f>"60"</f>
        <v>60</v>
      </c>
      <c r="D50" s="22">
        <v>1.02</v>
      </c>
      <c r="E50" s="22">
        <v>5.99</v>
      </c>
      <c r="F50" s="22">
        <v>4.68</v>
      </c>
      <c r="G50" s="22">
        <v>79.875578778947357</v>
      </c>
      <c r="H50" s="21">
        <v>16.98</v>
      </c>
      <c r="I50" s="21">
        <v>11.38</v>
      </c>
      <c r="J50" s="21">
        <v>24.66</v>
      </c>
      <c r="K50" s="21">
        <v>0.82</v>
      </c>
      <c r="L50" s="21">
        <v>0</v>
      </c>
      <c r="M50" s="21">
        <v>8.85</v>
      </c>
      <c r="N50" s="21">
        <v>2.73</v>
      </c>
      <c r="O50" s="21">
        <v>0.02</v>
      </c>
      <c r="P50" s="21">
        <v>3.38</v>
      </c>
    </row>
    <row r="51" spans="1:16" s="21" customFormat="1" ht="15" x14ac:dyDescent="0.25">
      <c r="A51" s="21" t="str">
        <f>"сб 1982г"</f>
        <v>сб 1982г</v>
      </c>
      <c r="B51" s="21" t="s">
        <v>74</v>
      </c>
      <c r="C51" s="22" t="str">
        <f>"200"</f>
        <v>200</v>
      </c>
      <c r="D51" s="22">
        <v>3.27</v>
      </c>
      <c r="E51" s="22">
        <v>4.0999999999999996</v>
      </c>
      <c r="F51" s="22">
        <v>18.010000000000002</v>
      </c>
      <c r="G51" s="22">
        <v>126.58234649999999</v>
      </c>
      <c r="H51" s="21">
        <v>20.64</v>
      </c>
      <c r="I51" s="21">
        <v>16.739999999999998</v>
      </c>
      <c r="J51" s="21">
        <v>52.88</v>
      </c>
      <c r="K51" s="21">
        <v>0.81</v>
      </c>
      <c r="L51" s="21">
        <v>34.1</v>
      </c>
      <c r="M51" s="21">
        <v>205.49</v>
      </c>
      <c r="N51" s="21">
        <v>0.42</v>
      </c>
      <c r="O51" s="21">
        <v>7.0000000000000007E-2</v>
      </c>
      <c r="P51" s="21">
        <v>4.28</v>
      </c>
    </row>
    <row r="52" spans="1:16" s="21" customFormat="1" ht="15" x14ac:dyDescent="0.25">
      <c r="A52" s="21" t="str">
        <f>""</f>
        <v/>
      </c>
      <c r="B52" s="21" t="s">
        <v>75</v>
      </c>
      <c r="C52" s="22" t="str">
        <f>"15"</f>
        <v>15</v>
      </c>
      <c r="D52" s="22">
        <v>3.44</v>
      </c>
      <c r="E52" s="22">
        <v>2.9</v>
      </c>
      <c r="F52" s="22">
        <v>0</v>
      </c>
      <c r="G52" s="22">
        <v>39.841200000000001</v>
      </c>
      <c r="H52" s="21">
        <v>2.69</v>
      </c>
      <c r="I52" s="21">
        <v>2.84</v>
      </c>
      <c r="J52" s="21">
        <v>24.26</v>
      </c>
      <c r="K52" s="21">
        <v>0.27</v>
      </c>
      <c r="L52" s="21">
        <v>7.35</v>
      </c>
      <c r="M52" s="21">
        <v>15.12</v>
      </c>
      <c r="N52" s="21">
        <v>0.11</v>
      </c>
      <c r="O52" s="21">
        <v>0.01</v>
      </c>
      <c r="P52" s="21">
        <v>0.11</v>
      </c>
    </row>
    <row r="53" spans="1:16" s="21" customFormat="1" ht="15" x14ac:dyDescent="0.25">
      <c r="A53" s="21" t="str">
        <f>"374"</f>
        <v>374</v>
      </c>
      <c r="B53" s="21" t="s">
        <v>38</v>
      </c>
      <c r="C53" s="22" t="str">
        <f>"90"</f>
        <v>90</v>
      </c>
      <c r="D53" s="22">
        <v>10.47</v>
      </c>
      <c r="E53" s="22">
        <v>2.69</v>
      </c>
      <c r="F53" s="22">
        <v>2.4900000000000002</v>
      </c>
      <c r="G53" s="22">
        <v>76.51861199999999</v>
      </c>
      <c r="H53" s="21">
        <v>22.11</v>
      </c>
      <c r="I53" s="21">
        <v>31.09</v>
      </c>
      <c r="J53" s="21">
        <v>125.38</v>
      </c>
      <c r="K53" s="21">
        <v>0.56999999999999995</v>
      </c>
      <c r="L53" s="21">
        <v>5.92</v>
      </c>
      <c r="M53" s="21">
        <v>232.2</v>
      </c>
      <c r="N53" s="21">
        <v>1.61</v>
      </c>
      <c r="O53" s="21">
        <v>7.0000000000000007E-2</v>
      </c>
      <c r="P53" s="21">
        <v>1.84</v>
      </c>
    </row>
    <row r="54" spans="1:16" s="21" customFormat="1" ht="15" x14ac:dyDescent="0.25">
      <c r="A54" s="21" t="str">
        <f>"520"</f>
        <v>520</v>
      </c>
      <c r="B54" s="21" t="s">
        <v>76</v>
      </c>
      <c r="C54" s="22" t="str">
        <f>"150"</f>
        <v>150</v>
      </c>
      <c r="D54" s="22">
        <v>3.07</v>
      </c>
      <c r="E54" s="22">
        <v>4.66</v>
      </c>
      <c r="F54" s="22">
        <v>20.62</v>
      </c>
      <c r="G54" s="22">
        <v>142.27665199999998</v>
      </c>
      <c r="H54" s="21">
        <v>36.590000000000003</v>
      </c>
      <c r="I54" s="21">
        <v>29.24</v>
      </c>
      <c r="J54" s="21">
        <v>84.25</v>
      </c>
      <c r="K54" s="21">
        <v>1.0900000000000001</v>
      </c>
      <c r="L54" s="21">
        <v>20.100000000000001</v>
      </c>
      <c r="M54" s="21">
        <v>41.04</v>
      </c>
      <c r="N54" s="21">
        <v>0.18</v>
      </c>
      <c r="O54" s="21">
        <v>0.12</v>
      </c>
      <c r="P54" s="21">
        <v>10.74</v>
      </c>
    </row>
    <row r="55" spans="1:16" s="21" customFormat="1" ht="15" x14ac:dyDescent="0.25">
      <c r="A55" s="21" t="str">
        <f>"639"</f>
        <v>639</v>
      </c>
      <c r="B55" s="21" t="s">
        <v>77</v>
      </c>
      <c r="C55" s="22" t="str">
        <f>"180"</f>
        <v>180</v>
      </c>
      <c r="D55" s="22">
        <v>0.92</v>
      </c>
      <c r="E55" s="22">
        <v>0.05</v>
      </c>
      <c r="F55" s="22">
        <v>26.58</v>
      </c>
      <c r="G55" s="22">
        <v>112.28799599999999</v>
      </c>
      <c r="H55" s="21">
        <v>28.46</v>
      </c>
      <c r="I55" s="21">
        <v>17.96</v>
      </c>
      <c r="J55" s="21">
        <v>24.44</v>
      </c>
      <c r="K55" s="21">
        <v>0.61</v>
      </c>
      <c r="L55" s="21">
        <v>0</v>
      </c>
      <c r="M55" s="21">
        <v>104.94</v>
      </c>
      <c r="N55" s="21">
        <v>0.99</v>
      </c>
      <c r="O55" s="21">
        <v>0.02</v>
      </c>
      <c r="P55" s="21">
        <v>0.28999999999999998</v>
      </c>
    </row>
    <row r="56" spans="1:16" s="21" customFormat="1" ht="15" x14ac:dyDescent="0.25">
      <c r="A56" s="21" t="str">
        <f>"-"</f>
        <v>-</v>
      </c>
      <c r="B56" s="21" t="s">
        <v>32</v>
      </c>
      <c r="C56" s="22" t="str">
        <f>"30"</f>
        <v>30</v>
      </c>
      <c r="D56" s="22">
        <v>1.98</v>
      </c>
      <c r="E56" s="22">
        <v>0.36</v>
      </c>
      <c r="F56" s="22">
        <v>10.02</v>
      </c>
      <c r="G56" s="22">
        <v>58.013999999999996</v>
      </c>
      <c r="H56" s="21">
        <v>10.5</v>
      </c>
      <c r="I56" s="21">
        <v>14.1</v>
      </c>
      <c r="J56" s="21">
        <v>47.4</v>
      </c>
      <c r="K56" s="21">
        <v>1.17</v>
      </c>
      <c r="L56" s="21">
        <v>0</v>
      </c>
      <c r="M56" s="21">
        <v>0.3</v>
      </c>
      <c r="N56" s="21">
        <v>0.42</v>
      </c>
      <c r="O56" s="21">
        <v>0.05</v>
      </c>
      <c r="P56" s="21">
        <v>0</v>
      </c>
    </row>
    <row r="57" spans="1:16" s="19" customFormat="1" ht="15" x14ac:dyDescent="0.25">
      <c r="A57" s="19" t="str">
        <f>"-"</f>
        <v>-</v>
      </c>
      <c r="B57" s="19" t="s">
        <v>28</v>
      </c>
      <c r="C57" s="20" t="str">
        <f>"30"</f>
        <v>30</v>
      </c>
      <c r="D57" s="20">
        <v>1.98</v>
      </c>
      <c r="E57" s="20">
        <v>0.2</v>
      </c>
      <c r="F57" s="20">
        <v>14.01</v>
      </c>
      <c r="G57" s="20">
        <v>67.440299999999993</v>
      </c>
      <c r="H57" s="19">
        <v>4.49</v>
      </c>
      <c r="I57" s="19">
        <v>6.63</v>
      </c>
      <c r="J57" s="19">
        <v>17.489999999999998</v>
      </c>
      <c r="K57" s="19">
        <v>0.46</v>
      </c>
      <c r="L57" s="19">
        <v>0</v>
      </c>
      <c r="M57" s="19">
        <v>0</v>
      </c>
      <c r="N57" s="19">
        <v>0.39</v>
      </c>
      <c r="O57" s="19">
        <v>0.04</v>
      </c>
      <c r="P57" s="19">
        <v>0</v>
      </c>
    </row>
    <row r="58" spans="1:16" s="23" customFormat="1" ht="14.25" x14ac:dyDescent="0.2">
      <c r="B58" s="23" t="s">
        <v>33</v>
      </c>
      <c r="C58" s="24"/>
      <c r="D58" s="24">
        <v>26.15</v>
      </c>
      <c r="E58" s="24">
        <v>20.94</v>
      </c>
      <c r="F58" s="24">
        <v>96.41</v>
      </c>
      <c r="G58" s="24">
        <v>702.84</v>
      </c>
      <c r="H58" s="23">
        <v>142.46</v>
      </c>
      <c r="I58" s="23">
        <v>129.97</v>
      </c>
      <c r="J58" s="23">
        <v>400.75</v>
      </c>
      <c r="K58" s="23">
        <v>5.81</v>
      </c>
      <c r="L58" s="23">
        <v>67.47</v>
      </c>
      <c r="M58" s="23">
        <v>607.94000000000005</v>
      </c>
      <c r="N58" s="23">
        <v>6.84</v>
      </c>
      <c r="O58" s="23">
        <v>0.41</v>
      </c>
      <c r="P58" s="23">
        <v>20.64</v>
      </c>
    </row>
    <row r="59" spans="1:16" s="5" customFormat="1" ht="15" x14ac:dyDescent="0.25">
      <c r="B59" s="18" t="s">
        <v>34</v>
      </c>
      <c r="C59" s="11"/>
      <c r="D59" s="11"/>
      <c r="E59" s="11"/>
      <c r="F59" s="11"/>
      <c r="G59" s="11"/>
    </row>
    <row r="60" spans="1:16" s="21" customFormat="1" ht="15" x14ac:dyDescent="0.25">
      <c r="A60" s="21" t="str">
        <f>"366"</f>
        <v>366</v>
      </c>
      <c r="B60" s="21" t="s">
        <v>78</v>
      </c>
      <c r="C60" s="22" t="str">
        <f>"150"</f>
        <v>150</v>
      </c>
      <c r="D60" s="22">
        <v>23.14</v>
      </c>
      <c r="E60" s="22">
        <v>13.21</v>
      </c>
      <c r="F60" s="22">
        <v>20.149999999999999</v>
      </c>
      <c r="G60" s="22">
        <v>295.98674174999996</v>
      </c>
      <c r="H60" s="21">
        <v>210.47</v>
      </c>
      <c r="I60" s="21">
        <v>31.84</v>
      </c>
      <c r="J60" s="21">
        <v>262.38</v>
      </c>
      <c r="K60" s="21">
        <v>0.83</v>
      </c>
      <c r="L60" s="21">
        <v>84.27</v>
      </c>
      <c r="M60" s="21">
        <v>96.84</v>
      </c>
      <c r="N60" s="21">
        <v>0.5</v>
      </c>
      <c r="O60" s="21">
        <v>7.0000000000000007E-2</v>
      </c>
      <c r="P60" s="21">
        <v>0.44</v>
      </c>
    </row>
    <row r="61" spans="1:16" s="21" customFormat="1" ht="15" x14ac:dyDescent="0.25">
      <c r="B61" s="21" t="s">
        <v>39</v>
      </c>
      <c r="C61" s="22" t="str">
        <f>"30"</f>
        <v>30</v>
      </c>
      <c r="D61" s="22">
        <v>2.12</v>
      </c>
      <c r="E61" s="22">
        <v>2.5</v>
      </c>
      <c r="F61" s="22">
        <v>16.32</v>
      </c>
      <c r="G61" s="22">
        <v>93.322800000000001</v>
      </c>
      <c r="H61" s="21">
        <v>89.34</v>
      </c>
      <c r="I61" s="21">
        <v>9.69</v>
      </c>
      <c r="J61" s="21">
        <v>61.1</v>
      </c>
      <c r="K61" s="21">
        <v>0.06</v>
      </c>
      <c r="L61" s="21">
        <v>12.6</v>
      </c>
      <c r="M61" s="21">
        <v>14.1</v>
      </c>
      <c r="N61" s="21">
        <v>0.06</v>
      </c>
      <c r="O61" s="21">
        <v>0.02</v>
      </c>
      <c r="P61" s="21">
        <v>0.12</v>
      </c>
    </row>
    <row r="62" spans="1:16" s="19" customFormat="1" ht="15" x14ac:dyDescent="0.25">
      <c r="A62" s="19" t="str">
        <f>"693"</f>
        <v>693</v>
      </c>
      <c r="B62" s="19" t="s">
        <v>64</v>
      </c>
      <c r="C62" s="20" t="str">
        <f>"180"</f>
        <v>180</v>
      </c>
      <c r="D62" s="20">
        <v>3.28</v>
      </c>
      <c r="E62" s="20">
        <v>3.01</v>
      </c>
      <c r="F62" s="20">
        <v>20.53</v>
      </c>
      <c r="G62" s="20">
        <v>121.29052319999998</v>
      </c>
      <c r="H62" s="19">
        <v>99.57</v>
      </c>
      <c r="I62" s="19">
        <v>24.27</v>
      </c>
      <c r="J62" s="19">
        <v>90.98</v>
      </c>
      <c r="K62" s="19">
        <v>0.81</v>
      </c>
      <c r="L62" s="19">
        <v>10.8</v>
      </c>
      <c r="M62" s="19">
        <v>19.91</v>
      </c>
      <c r="N62" s="19">
        <v>0.01</v>
      </c>
      <c r="O62" s="19">
        <v>0.03</v>
      </c>
      <c r="P62" s="19">
        <v>0.47</v>
      </c>
    </row>
    <row r="63" spans="1:16" s="23" customFormat="1" ht="14.25" x14ac:dyDescent="0.2">
      <c r="B63" s="23" t="s">
        <v>36</v>
      </c>
      <c r="C63" s="24"/>
      <c r="D63" s="24">
        <v>28.54</v>
      </c>
      <c r="E63" s="24">
        <v>18.72</v>
      </c>
      <c r="F63" s="24">
        <v>56.99</v>
      </c>
      <c r="G63" s="24">
        <v>510.6</v>
      </c>
      <c r="H63" s="23">
        <v>399.38</v>
      </c>
      <c r="I63" s="23">
        <v>65.8</v>
      </c>
      <c r="J63" s="23">
        <v>414.46</v>
      </c>
      <c r="K63" s="23">
        <v>1.7</v>
      </c>
      <c r="L63" s="23">
        <v>107.67</v>
      </c>
      <c r="M63" s="23">
        <v>130.85</v>
      </c>
      <c r="N63" s="23">
        <v>0.56999999999999995</v>
      </c>
      <c r="O63" s="23">
        <v>0.11</v>
      </c>
      <c r="P63" s="23">
        <v>1.03</v>
      </c>
    </row>
    <row r="64" spans="1:16" s="23" customFormat="1" ht="14.25" x14ac:dyDescent="0.2">
      <c r="B64" s="23" t="s">
        <v>37</v>
      </c>
      <c r="C64" s="24"/>
      <c r="D64" s="24">
        <v>70.12</v>
      </c>
      <c r="E64" s="24">
        <v>51.77</v>
      </c>
      <c r="F64" s="24">
        <v>227.49</v>
      </c>
      <c r="G64" s="24">
        <v>1689.69</v>
      </c>
      <c r="H64" s="23">
        <v>584.01</v>
      </c>
      <c r="I64" s="23">
        <v>233.81</v>
      </c>
      <c r="J64" s="23">
        <v>966.06</v>
      </c>
      <c r="K64" s="23">
        <v>10.41</v>
      </c>
      <c r="L64" s="23">
        <v>192.84</v>
      </c>
      <c r="M64" s="23">
        <v>785.83</v>
      </c>
      <c r="N64" s="23">
        <v>10.32</v>
      </c>
      <c r="O64" s="23">
        <v>0.64</v>
      </c>
      <c r="P64" s="23">
        <v>45.64</v>
      </c>
    </row>
    <row r="65" spans="1:16" s="5" customFormat="1" ht="15" x14ac:dyDescent="0.25">
      <c r="C65" s="11"/>
      <c r="D65" s="11"/>
      <c r="E65" s="11"/>
      <c r="F65" s="11"/>
      <c r="G65" s="11"/>
    </row>
    <row r="66" spans="1:16" s="5" customFormat="1" ht="15" x14ac:dyDescent="0.25">
      <c r="C66" s="11"/>
      <c r="D66" s="11"/>
      <c r="E66" s="11"/>
      <c r="F66" s="11"/>
      <c r="G66" s="11"/>
    </row>
    <row r="67" spans="1:16" s="5" customFormat="1" ht="15" x14ac:dyDescent="0.25">
      <c r="C67" s="11"/>
      <c r="D67" s="11"/>
      <c r="E67" s="11"/>
      <c r="F67" s="11"/>
      <c r="G67" s="11"/>
    </row>
    <row r="68" spans="1:16" s="5" customFormat="1" ht="15" x14ac:dyDescent="0.25">
      <c r="C68" s="11"/>
      <c r="D68" s="11"/>
      <c r="E68" s="11"/>
      <c r="F68" s="11"/>
      <c r="G68" s="11"/>
    </row>
    <row r="69" spans="1:16" s="5" customFormat="1" ht="15" x14ac:dyDescent="0.25">
      <c r="C69" s="11"/>
      <c r="D69" s="11"/>
      <c r="E69" s="11"/>
      <c r="F69" s="11"/>
      <c r="G69" s="11"/>
    </row>
    <row r="70" spans="1:16" s="5" customFormat="1" ht="15" x14ac:dyDescent="0.25">
      <c r="C70" s="11"/>
      <c r="D70" s="11"/>
      <c r="E70" s="11"/>
      <c r="F70" s="11"/>
      <c r="G70" s="11"/>
    </row>
    <row r="71" spans="1:16" s="5" customFormat="1" ht="15" x14ac:dyDescent="0.25">
      <c r="C71" s="11"/>
      <c r="D71" s="11"/>
      <c r="E71" s="11"/>
      <c r="F71" s="11"/>
      <c r="G71" s="11"/>
    </row>
    <row r="72" spans="1:16" s="5" customFormat="1" ht="15" x14ac:dyDescent="0.25">
      <c r="C72" s="11"/>
      <c r="D72" s="11"/>
      <c r="E72" s="11"/>
      <c r="F72" s="11"/>
      <c r="G72" s="11"/>
    </row>
    <row r="73" spans="1:16" s="5" customFormat="1" ht="15" x14ac:dyDescent="0.25">
      <c r="C73" s="11"/>
      <c r="D73" s="11"/>
      <c r="E73" s="11"/>
      <c r="F73" s="11"/>
      <c r="G73" s="11"/>
    </row>
    <row r="74" spans="1:16" s="5" customFormat="1" ht="15" x14ac:dyDescent="0.25">
      <c r="C74" s="11"/>
      <c r="D74" s="11"/>
      <c r="E74" s="11"/>
      <c r="F74" s="11"/>
      <c r="G74" s="11"/>
    </row>
    <row r="75" spans="1:16" s="5" customFormat="1" ht="15" x14ac:dyDescent="0.25">
      <c r="C75" s="11"/>
      <c r="D75" s="11"/>
      <c r="E75" s="11"/>
      <c r="F75" s="11"/>
      <c r="G75" s="11"/>
    </row>
    <row r="76" spans="1:16" s="5" customFormat="1" ht="15" x14ac:dyDescent="0.25">
      <c r="C76" s="11"/>
      <c r="D76" s="11"/>
      <c r="E76" s="11"/>
      <c r="F76" s="11"/>
      <c r="G76" s="11"/>
      <c r="O76" s="5">
        <v>2</v>
      </c>
    </row>
    <row r="77" spans="1:16" s="5" customFormat="1" ht="15" customHeight="1" x14ac:dyDescent="0.25">
      <c r="A77" s="54" t="s">
        <v>12</v>
      </c>
      <c r="B77" s="48" t="s">
        <v>0</v>
      </c>
      <c r="C77" s="48" t="s">
        <v>4</v>
      </c>
      <c r="D77" s="15" t="s">
        <v>2</v>
      </c>
      <c r="E77" s="15" t="s">
        <v>6</v>
      </c>
      <c r="F77" s="48" t="s">
        <v>5</v>
      </c>
      <c r="G77" s="49" t="s">
        <v>3</v>
      </c>
      <c r="H77" s="51" t="s">
        <v>11</v>
      </c>
      <c r="I77" s="51"/>
      <c r="J77" s="51"/>
      <c r="K77" s="51"/>
      <c r="L77" s="52" t="s">
        <v>13</v>
      </c>
      <c r="M77" s="52"/>
      <c r="N77" s="52"/>
      <c r="O77" s="52"/>
      <c r="P77" s="53"/>
    </row>
    <row r="78" spans="1:16" s="5" customFormat="1" ht="15" customHeight="1" x14ac:dyDescent="0.25">
      <c r="A78" s="55"/>
      <c r="B78" s="48"/>
      <c r="C78" s="48"/>
      <c r="D78" s="15" t="s">
        <v>1</v>
      </c>
      <c r="E78" s="15" t="s">
        <v>1</v>
      </c>
      <c r="F78" s="48"/>
      <c r="G78" s="50"/>
      <c r="H78" s="16" t="s">
        <v>7</v>
      </c>
      <c r="I78" s="16" t="s">
        <v>8</v>
      </c>
      <c r="J78" s="16" t="s">
        <v>9</v>
      </c>
      <c r="K78" s="16" t="s">
        <v>10</v>
      </c>
      <c r="L78" s="16" t="s">
        <v>14</v>
      </c>
      <c r="M78" s="16" t="s">
        <v>15</v>
      </c>
      <c r="N78" s="16" t="s">
        <v>16</v>
      </c>
      <c r="O78" s="16" t="s">
        <v>17</v>
      </c>
      <c r="P78" s="17" t="s">
        <v>18</v>
      </c>
    </row>
    <row r="79" spans="1:16" s="5" customFormat="1" ht="15" x14ac:dyDescent="0.25">
      <c r="B79" s="23" t="s">
        <v>54</v>
      </c>
      <c r="C79" s="11"/>
      <c r="D79" s="11"/>
      <c r="E79" s="11"/>
      <c r="F79" s="11"/>
      <c r="G79" s="11"/>
    </row>
    <row r="80" spans="1:16" s="5" customFormat="1" ht="15" x14ac:dyDescent="0.25">
      <c r="B80" s="18" t="s">
        <v>25</v>
      </c>
      <c r="C80" s="11"/>
      <c r="D80" s="11"/>
      <c r="E80" s="11"/>
      <c r="F80" s="11"/>
      <c r="G80" s="11"/>
    </row>
    <row r="81" spans="1:16" s="21" customFormat="1" ht="15" x14ac:dyDescent="0.25">
      <c r="A81" s="21" t="str">
        <f>"-"</f>
        <v>-</v>
      </c>
      <c r="B81" s="21" t="s">
        <v>26</v>
      </c>
      <c r="C81" s="22" t="s">
        <v>62</v>
      </c>
      <c r="D81" s="22">
        <v>1.88</v>
      </c>
      <c r="E81" s="22">
        <v>0.7</v>
      </c>
      <c r="F81" s="22">
        <v>19.29</v>
      </c>
      <c r="G81" s="22">
        <v>98.954400000000021</v>
      </c>
      <c r="H81" s="21">
        <v>66</v>
      </c>
      <c r="I81" s="21">
        <v>25.23</v>
      </c>
      <c r="J81" s="21">
        <v>44.37</v>
      </c>
      <c r="K81" s="21">
        <v>3.83</v>
      </c>
      <c r="L81" s="21">
        <v>0</v>
      </c>
      <c r="M81" s="21">
        <v>10</v>
      </c>
      <c r="N81" s="21">
        <v>60</v>
      </c>
      <c r="O81" s="21">
        <v>0.28999999999999998</v>
      </c>
      <c r="P81" s="21">
        <v>52.8</v>
      </c>
    </row>
    <row r="82" spans="1:16" s="21" customFormat="1" ht="15" x14ac:dyDescent="0.25">
      <c r="A82" s="21" t="str">
        <f>"Фирм"</f>
        <v>Фирм</v>
      </c>
      <c r="B82" s="21" t="s">
        <v>79</v>
      </c>
      <c r="C82" s="22" t="str">
        <f>"150"</f>
        <v>150</v>
      </c>
      <c r="D82" s="22">
        <v>14.75</v>
      </c>
      <c r="E82" s="22">
        <v>18.29</v>
      </c>
      <c r="F82" s="22">
        <v>27.44</v>
      </c>
      <c r="G82" s="22">
        <v>338.84080000000006</v>
      </c>
      <c r="H82" s="21">
        <v>23.43</v>
      </c>
      <c r="I82" s="21">
        <v>34.049999999999997</v>
      </c>
      <c r="J82" s="21">
        <v>170.99</v>
      </c>
      <c r="K82" s="21">
        <v>1.61</v>
      </c>
      <c r="L82" s="21">
        <v>41.65</v>
      </c>
      <c r="M82" s="21">
        <v>217.9</v>
      </c>
      <c r="N82" s="21">
        <v>3.2</v>
      </c>
      <c r="O82" s="21">
        <v>0.06</v>
      </c>
      <c r="P82" s="21">
        <v>1.08</v>
      </c>
    </row>
    <row r="83" spans="1:16" s="21" customFormat="1" ht="15" x14ac:dyDescent="0.25">
      <c r="A83" s="21" t="str">
        <f>""</f>
        <v/>
      </c>
      <c r="B83" s="21" t="s">
        <v>80</v>
      </c>
      <c r="C83" s="22" t="str">
        <f>"70"</f>
        <v>70</v>
      </c>
      <c r="D83" s="22">
        <v>0.75</v>
      </c>
      <c r="E83" s="22">
        <v>0.14000000000000001</v>
      </c>
      <c r="F83" s="22">
        <v>2.61</v>
      </c>
      <c r="G83" s="22">
        <v>17.787980000000005</v>
      </c>
      <c r="H83" s="21">
        <v>9.6</v>
      </c>
      <c r="I83" s="21">
        <v>13.72</v>
      </c>
      <c r="J83" s="21">
        <v>17.84</v>
      </c>
      <c r="K83" s="21">
        <v>0.62</v>
      </c>
      <c r="L83" s="21">
        <v>0</v>
      </c>
      <c r="M83" s="21">
        <v>93.1</v>
      </c>
      <c r="N83" s="21">
        <v>0.49</v>
      </c>
      <c r="O83" s="21">
        <v>0.04</v>
      </c>
      <c r="P83" s="21">
        <v>17.149999999999999</v>
      </c>
    </row>
    <row r="84" spans="1:16" s="21" customFormat="1" ht="15" x14ac:dyDescent="0.25">
      <c r="A84" s="21" t="str">
        <f>"705 "</f>
        <v xml:space="preserve">705 </v>
      </c>
      <c r="B84" s="21" t="s">
        <v>81</v>
      </c>
      <c r="C84" s="22" t="str">
        <f>"180"</f>
        <v>180</v>
      </c>
      <c r="D84" s="22">
        <v>0.57999999999999996</v>
      </c>
      <c r="E84" s="22">
        <v>0.24</v>
      </c>
      <c r="F84" s="22">
        <v>21.44</v>
      </c>
      <c r="G84" s="22">
        <v>96.462720000000004</v>
      </c>
      <c r="H84" s="21">
        <v>10.210000000000001</v>
      </c>
      <c r="I84" s="21">
        <v>2.75</v>
      </c>
      <c r="J84" s="21">
        <v>2.75</v>
      </c>
      <c r="K84" s="21">
        <v>0.53</v>
      </c>
      <c r="L84" s="21">
        <v>0</v>
      </c>
      <c r="M84" s="21">
        <v>147.06</v>
      </c>
      <c r="N84" s="21">
        <v>0.68</v>
      </c>
      <c r="O84" s="21">
        <v>0.01</v>
      </c>
      <c r="P84" s="21">
        <v>36</v>
      </c>
    </row>
    <row r="85" spans="1:16" s="19" customFormat="1" ht="15" x14ac:dyDescent="0.25">
      <c r="A85" s="19" t="str">
        <f>"-"</f>
        <v>-</v>
      </c>
      <c r="B85" s="19" t="s">
        <v>28</v>
      </c>
      <c r="C85" s="20" t="str">
        <f>"40"</f>
        <v>40</v>
      </c>
      <c r="D85" s="20">
        <v>2.64</v>
      </c>
      <c r="E85" s="20">
        <v>0.26</v>
      </c>
      <c r="F85" s="20">
        <v>18.68</v>
      </c>
      <c r="G85" s="20">
        <v>89.920399999999987</v>
      </c>
      <c r="H85" s="19">
        <v>5.98</v>
      </c>
      <c r="I85" s="19">
        <v>8.84</v>
      </c>
      <c r="J85" s="19">
        <v>23.32</v>
      </c>
      <c r="K85" s="19">
        <v>0.62</v>
      </c>
      <c r="L85" s="19">
        <v>0</v>
      </c>
      <c r="M85" s="19">
        <v>0</v>
      </c>
      <c r="N85" s="19">
        <v>0.52</v>
      </c>
      <c r="O85" s="19">
        <v>0.05</v>
      </c>
      <c r="P85" s="19">
        <v>0</v>
      </c>
    </row>
    <row r="86" spans="1:16" s="23" customFormat="1" ht="14.25" x14ac:dyDescent="0.2">
      <c r="B86" s="23" t="s">
        <v>29</v>
      </c>
      <c r="C86" s="24"/>
      <c r="D86" s="24">
        <v>20.61</v>
      </c>
      <c r="E86" s="24">
        <v>19.63</v>
      </c>
      <c r="F86" s="24">
        <v>89.46</v>
      </c>
      <c r="G86" s="24">
        <v>641.97</v>
      </c>
      <c r="H86" s="23">
        <v>115.22</v>
      </c>
      <c r="I86" s="23">
        <v>84.6</v>
      </c>
      <c r="J86" s="23">
        <v>259.26</v>
      </c>
      <c r="K86" s="23">
        <v>7.2</v>
      </c>
      <c r="L86" s="23">
        <v>41.65</v>
      </c>
      <c r="M86" s="23">
        <v>468.06</v>
      </c>
      <c r="N86" s="23">
        <v>64.900000000000006</v>
      </c>
      <c r="O86" s="23">
        <v>0.45</v>
      </c>
      <c r="P86" s="23">
        <v>107.03</v>
      </c>
    </row>
    <row r="87" spans="1:16" s="5" customFormat="1" ht="15" x14ac:dyDescent="0.25">
      <c r="B87" s="18" t="s">
        <v>30</v>
      </c>
      <c r="C87" s="11"/>
      <c r="D87" s="11"/>
      <c r="E87" s="11"/>
      <c r="F87" s="11"/>
      <c r="G87" s="11"/>
    </row>
    <row r="88" spans="1:16" s="21" customFormat="1" ht="15" x14ac:dyDescent="0.25">
      <c r="A88" s="21" t="str">
        <f>"25"</f>
        <v>25</v>
      </c>
      <c r="B88" s="21" t="s">
        <v>40</v>
      </c>
      <c r="C88" s="22" t="str">
        <f>"60"</f>
        <v>60</v>
      </c>
      <c r="D88" s="22">
        <v>0.71</v>
      </c>
      <c r="E88" s="22">
        <v>2.46</v>
      </c>
      <c r="F88" s="22">
        <v>4.3499999999999996</v>
      </c>
      <c r="G88" s="22">
        <v>44.296427280000003</v>
      </c>
      <c r="H88" s="21">
        <v>9.83</v>
      </c>
      <c r="I88" s="21">
        <v>9.2799999999999994</v>
      </c>
      <c r="J88" s="21">
        <v>21.26</v>
      </c>
      <c r="K88" s="21">
        <v>0.34</v>
      </c>
      <c r="L88" s="21">
        <v>0</v>
      </c>
      <c r="M88" s="21">
        <v>122.79</v>
      </c>
      <c r="N88" s="21">
        <v>1.1299999999999999</v>
      </c>
      <c r="O88" s="21">
        <v>0.03</v>
      </c>
      <c r="P88" s="21">
        <v>2.35</v>
      </c>
    </row>
    <row r="89" spans="1:16" s="21" customFormat="1" ht="15" x14ac:dyDescent="0.25">
      <c r="A89" s="21" t="str">
        <f>"110"</f>
        <v>110</v>
      </c>
      <c r="B89" s="21" t="s">
        <v>82</v>
      </c>
      <c r="C89" s="22" t="str">
        <f>"210"</f>
        <v>210</v>
      </c>
      <c r="D89" s="22">
        <v>1.67</v>
      </c>
      <c r="E89" s="22">
        <v>5.33</v>
      </c>
      <c r="F89" s="22">
        <v>10.39</v>
      </c>
      <c r="G89" s="22">
        <v>99.142248100000003</v>
      </c>
      <c r="H89" s="21">
        <v>38.049999999999997</v>
      </c>
      <c r="I89" s="21">
        <v>18.89</v>
      </c>
      <c r="J89" s="21">
        <v>43.28</v>
      </c>
      <c r="K89" s="21">
        <v>0.91</v>
      </c>
      <c r="L89" s="21">
        <v>38.6</v>
      </c>
      <c r="M89" s="21">
        <v>217.52</v>
      </c>
      <c r="N89" s="21">
        <v>0.22</v>
      </c>
      <c r="O89" s="21">
        <v>0.04</v>
      </c>
      <c r="P89" s="21">
        <v>6.41</v>
      </c>
    </row>
    <row r="90" spans="1:16" s="21" customFormat="1" ht="15" x14ac:dyDescent="0.25">
      <c r="A90" s="21" t="str">
        <f>""</f>
        <v/>
      </c>
      <c r="B90" s="21" t="s">
        <v>83</v>
      </c>
      <c r="C90" s="22" t="str">
        <f>"10"</f>
        <v>10</v>
      </c>
      <c r="D90" s="22">
        <v>2.68</v>
      </c>
      <c r="E90" s="22">
        <v>1.92</v>
      </c>
      <c r="F90" s="22">
        <v>0</v>
      </c>
      <c r="G90" s="22">
        <v>27.993600000000001</v>
      </c>
      <c r="H90" s="21">
        <v>1.1499999999999999</v>
      </c>
      <c r="I90" s="21">
        <v>2.64</v>
      </c>
      <c r="J90" s="21">
        <v>21.06</v>
      </c>
      <c r="K90" s="21">
        <v>0.35</v>
      </c>
      <c r="L90" s="21">
        <v>0</v>
      </c>
      <c r="M90" s="21">
        <v>0</v>
      </c>
      <c r="N90" s="21">
        <v>0.06</v>
      </c>
      <c r="O90" s="21">
        <v>0.01</v>
      </c>
      <c r="P90" s="21">
        <v>0</v>
      </c>
    </row>
    <row r="91" spans="1:16" s="21" customFormat="1" ht="15" x14ac:dyDescent="0.25">
      <c r="A91" s="21" t="str">
        <f>"437"</f>
        <v>437</v>
      </c>
      <c r="B91" s="21" t="s">
        <v>84</v>
      </c>
      <c r="C91" s="22" t="str">
        <f>"40/50"</f>
        <v>40/50</v>
      </c>
      <c r="D91" s="22">
        <v>11.77</v>
      </c>
      <c r="E91" s="22">
        <v>13.48</v>
      </c>
      <c r="F91" s="22">
        <v>3.83</v>
      </c>
      <c r="G91" s="22">
        <v>185.31735</v>
      </c>
      <c r="H91" s="21">
        <v>15.73</v>
      </c>
      <c r="I91" s="21">
        <v>17.14</v>
      </c>
      <c r="J91" s="21">
        <v>127.93</v>
      </c>
      <c r="K91" s="21">
        <v>1.86</v>
      </c>
      <c r="L91" s="21">
        <v>0</v>
      </c>
      <c r="M91" s="21">
        <v>4.26</v>
      </c>
      <c r="N91" s="21">
        <v>2.12</v>
      </c>
      <c r="O91" s="21">
        <v>0.04</v>
      </c>
      <c r="P91" s="21">
        <v>0.84</v>
      </c>
    </row>
    <row r="92" spans="1:16" s="21" customFormat="1" ht="15" x14ac:dyDescent="0.25">
      <c r="A92" s="21" t="str">
        <f>"302"</f>
        <v>302</v>
      </c>
      <c r="B92" s="21" t="s">
        <v>85</v>
      </c>
      <c r="C92" s="22" t="str">
        <f>"150"</f>
        <v>150</v>
      </c>
      <c r="D92" s="22">
        <v>4.5</v>
      </c>
      <c r="E92" s="22">
        <v>5.09</v>
      </c>
      <c r="F92" s="22">
        <v>19.64</v>
      </c>
      <c r="G92" s="22">
        <v>151.92695322580639</v>
      </c>
      <c r="H92" s="21">
        <v>7.6</v>
      </c>
      <c r="I92" s="21">
        <v>68.95</v>
      </c>
      <c r="J92" s="21">
        <v>101.43</v>
      </c>
      <c r="K92" s="21">
        <v>2.37</v>
      </c>
      <c r="L92" s="21">
        <v>28.55</v>
      </c>
      <c r="M92" s="21">
        <v>32.32</v>
      </c>
      <c r="N92" s="21">
        <v>0.34</v>
      </c>
      <c r="O92" s="21">
        <v>0.13</v>
      </c>
      <c r="P92" s="21">
        <v>0</v>
      </c>
    </row>
    <row r="93" spans="1:16" s="21" customFormat="1" ht="15" x14ac:dyDescent="0.25">
      <c r="A93" s="35">
        <v>685</v>
      </c>
      <c r="B93" s="21" t="s">
        <v>86</v>
      </c>
      <c r="C93" s="22" t="str">
        <f>"180"</f>
        <v>180</v>
      </c>
      <c r="D93" s="22">
        <v>0.18</v>
      </c>
      <c r="E93" s="22">
        <v>0.04</v>
      </c>
      <c r="F93" s="22">
        <v>13.24</v>
      </c>
      <c r="G93" s="22">
        <v>51.606054</v>
      </c>
      <c r="H93" s="21">
        <v>0.39</v>
      </c>
      <c r="I93" s="21">
        <v>0</v>
      </c>
      <c r="J93" s="21">
        <v>0</v>
      </c>
      <c r="K93" s="21">
        <v>0.04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</row>
    <row r="94" spans="1:16" s="21" customFormat="1" ht="15" x14ac:dyDescent="0.25">
      <c r="A94" s="21" t="str">
        <f>"-"</f>
        <v>-</v>
      </c>
      <c r="B94" s="21" t="s">
        <v>28</v>
      </c>
      <c r="C94" s="22" t="str">
        <f>"30"</f>
        <v>30</v>
      </c>
      <c r="D94" s="22">
        <v>1.98</v>
      </c>
      <c r="E94" s="22">
        <v>0.2</v>
      </c>
      <c r="F94" s="22">
        <v>14.01</v>
      </c>
      <c r="G94" s="22">
        <v>67.440299999999993</v>
      </c>
      <c r="H94" s="21">
        <v>4.49</v>
      </c>
      <c r="I94" s="21">
        <v>6.63</v>
      </c>
      <c r="J94" s="21">
        <v>17.489999999999998</v>
      </c>
      <c r="K94" s="21">
        <v>0.46</v>
      </c>
      <c r="L94" s="21">
        <v>0</v>
      </c>
      <c r="M94" s="21">
        <v>0</v>
      </c>
      <c r="N94" s="21">
        <v>0.39</v>
      </c>
      <c r="O94" s="21">
        <v>0.04</v>
      </c>
      <c r="P94" s="21">
        <v>0</v>
      </c>
    </row>
    <row r="95" spans="1:16" s="19" customFormat="1" ht="15" x14ac:dyDescent="0.25">
      <c r="A95" s="19" t="str">
        <f>"-"</f>
        <v>-</v>
      </c>
      <c r="B95" s="19" t="s">
        <v>32</v>
      </c>
      <c r="C95" s="20" t="str">
        <f>"30"</f>
        <v>30</v>
      </c>
      <c r="D95" s="20">
        <v>1.98</v>
      </c>
      <c r="E95" s="20">
        <v>0.36</v>
      </c>
      <c r="F95" s="20">
        <v>10.02</v>
      </c>
      <c r="G95" s="20">
        <v>58.013999999999996</v>
      </c>
      <c r="H95" s="19">
        <v>10.5</v>
      </c>
      <c r="I95" s="19">
        <v>14.1</v>
      </c>
      <c r="J95" s="19">
        <v>47.4</v>
      </c>
      <c r="K95" s="19">
        <v>1.17</v>
      </c>
      <c r="L95" s="19">
        <v>0</v>
      </c>
      <c r="M95" s="19">
        <v>0.3</v>
      </c>
      <c r="N95" s="19">
        <v>0.42</v>
      </c>
      <c r="O95" s="19">
        <v>0.05</v>
      </c>
      <c r="P95" s="19">
        <v>0</v>
      </c>
    </row>
    <row r="96" spans="1:16" s="23" customFormat="1" ht="14.25" x14ac:dyDescent="0.2">
      <c r="B96" s="23" t="s">
        <v>33</v>
      </c>
      <c r="C96" s="24"/>
      <c r="D96" s="24">
        <v>25.47</v>
      </c>
      <c r="E96" s="24">
        <v>28.88</v>
      </c>
      <c r="F96" s="24">
        <v>75.47</v>
      </c>
      <c r="G96" s="24">
        <v>685.74</v>
      </c>
      <c r="H96" s="23">
        <v>87.74</v>
      </c>
      <c r="I96" s="23">
        <v>137.63999999999999</v>
      </c>
      <c r="J96" s="23">
        <v>379.84</v>
      </c>
      <c r="K96" s="23">
        <v>7.49</v>
      </c>
      <c r="L96" s="23">
        <v>67.150000000000006</v>
      </c>
      <c r="M96" s="23">
        <v>377.19</v>
      </c>
      <c r="N96" s="23">
        <v>4.68</v>
      </c>
      <c r="O96" s="23">
        <v>0.34</v>
      </c>
      <c r="P96" s="23">
        <v>9.6</v>
      </c>
    </row>
    <row r="97" spans="1:16" s="5" customFormat="1" ht="15" x14ac:dyDescent="0.25">
      <c r="B97" s="18" t="s">
        <v>34</v>
      </c>
      <c r="C97" s="11"/>
      <c r="D97" s="11"/>
      <c r="E97" s="11"/>
      <c r="F97" s="11"/>
      <c r="G97" s="11"/>
    </row>
    <row r="98" spans="1:16" s="21" customFormat="1" ht="15" x14ac:dyDescent="0.25">
      <c r="A98" s="21" t="s">
        <v>69</v>
      </c>
      <c r="B98" s="21" t="s">
        <v>87</v>
      </c>
      <c r="C98" s="22" t="str">
        <f>"100"</f>
        <v>100</v>
      </c>
      <c r="D98" s="22">
        <v>5.96</v>
      </c>
      <c r="E98" s="22">
        <v>8.85</v>
      </c>
      <c r="F98" s="22">
        <v>39.950000000000003</v>
      </c>
      <c r="G98" s="22">
        <v>268.44812977999999</v>
      </c>
      <c r="H98" s="21">
        <v>23.06</v>
      </c>
      <c r="I98" s="21">
        <v>9.9499999999999993</v>
      </c>
      <c r="J98" s="21">
        <v>62.88</v>
      </c>
      <c r="K98" s="21">
        <v>0.81</v>
      </c>
      <c r="L98" s="21">
        <v>69.25</v>
      </c>
      <c r="M98" s="21">
        <v>75.38</v>
      </c>
      <c r="N98" s="21">
        <v>0.93</v>
      </c>
      <c r="O98" s="21">
        <v>0.1</v>
      </c>
      <c r="P98" s="21">
        <v>0.03</v>
      </c>
    </row>
    <row r="99" spans="1:16" s="21" customFormat="1" ht="15" x14ac:dyDescent="0.25">
      <c r="A99" s="21" t="str">
        <f>"335"</f>
        <v>335</v>
      </c>
      <c r="B99" s="21" t="s">
        <v>88</v>
      </c>
      <c r="C99" s="22" t="str">
        <f>"150"</f>
        <v>150</v>
      </c>
      <c r="D99" s="22">
        <v>1.96</v>
      </c>
      <c r="E99" s="22">
        <v>5.79</v>
      </c>
      <c r="F99" s="22">
        <v>15.31</v>
      </c>
      <c r="G99" s="22">
        <v>127.19681999999999</v>
      </c>
      <c r="H99" s="21">
        <v>45.75</v>
      </c>
      <c r="I99" s="21">
        <v>51.22</v>
      </c>
      <c r="J99" s="21">
        <v>76.819999999999993</v>
      </c>
      <c r="K99" s="21">
        <v>1.55</v>
      </c>
      <c r="L99" s="21">
        <v>44.25</v>
      </c>
      <c r="M99" s="21">
        <v>2600.48</v>
      </c>
      <c r="N99" s="21">
        <v>9.59</v>
      </c>
      <c r="O99" s="21">
        <v>0.12</v>
      </c>
      <c r="P99" s="21">
        <v>10.47</v>
      </c>
    </row>
    <row r="100" spans="1:16" s="19" customFormat="1" ht="15" x14ac:dyDescent="0.25">
      <c r="A100" s="19" t="str">
        <f>"-"</f>
        <v>-</v>
      </c>
      <c r="B100" s="19" t="s">
        <v>89</v>
      </c>
      <c r="C100" s="20" t="str">
        <f>"180"</f>
        <v>180</v>
      </c>
      <c r="D100" s="20">
        <v>4.96</v>
      </c>
      <c r="E100" s="20">
        <v>4.5599999999999996</v>
      </c>
      <c r="F100" s="20">
        <v>8.93</v>
      </c>
      <c r="G100" s="20">
        <v>95.38</v>
      </c>
      <c r="H100" s="19">
        <v>182.4</v>
      </c>
      <c r="I100" s="19">
        <v>19.95</v>
      </c>
      <c r="J100" s="19">
        <v>119.7</v>
      </c>
      <c r="K100" s="19">
        <v>0.15</v>
      </c>
      <c r="L100" s="19">
        <v>19</v>
      </c>
      <c r="M100" s="19">
        <v>41.8</v>
      </c>
      <c r="N100" s="19">
        <v>0</v>
      </c>
      <c r="O100" s="19">
        <v>0.04</v>
      </c>
      <c r="P100" s="19">
        <v>0.74</v>
      </c>
    </row>
    <row r="101" spans="1:16" s="23" customFormat="1" ht="14.25" x14ac:dyDescent="0.2">
      <c r="B101" s="23" t="s">
        <v>36</v>
      </c>
      <c r="C101" s="24"/>
      <c r="D101" s="24">
        <v>12.88</v>
      </c>
      <c r="E101" s="24">
        <v>19.2</v>
      </c>
      <c r="F101" s="24">
        <v>64.19</v>
      </c>
      <c r="G101" s="24">
        <v>491.02</v>
      </c>
      <c r="H101" s="23">
        <v>251.22</v>
      </c>
      <c r="I101" s="23">
        <v>81.12</v>
      </c>
      <c r="J101" s="23">
        <v>259.41000000000003</v>
      </c>
      <c r="K101" s="23">
        <v>2.5099999999999998</v>
      </c>
      <c r="L101" s="23">
        <v>132.5</v>
      </c>
      <c r="M101" s="23">
        <v>2717.65</v>
      </c>
      <c r="N101" s="23">
        <v>10.52</v>
      </c>
      <c r="O101" s="23">
        <v>0.26</v>
      </c>
      <c r="P101" s="23">
        <v>11.24</v>
      </c>
    </row>
    <row r="102" spans="1:16" s="23" customFormat="1" ht="14.25" x14ac:dyDescent="0.2">
      <c r="B102" s="23" t="s">
        <v>37</v>
      </c>
      <c r="C102" s="24"/>
      <c r="D102" s="24">
        <v>58.96</v>
      </c>
      <c r="E102" s="24">
        <v>67.709999999999994</v>
      </c>
      <c r="F102" s="24">
        <v>229.12</v>
      </c>
      <c r="G102" s="24">
        <v>1818.73</v>
      </c>
      <c r="H102" s="23">
        <v>454.17</v>
      </c>
      <c r="I102" s="23">
        <v>303.35000000000002</v>
      </c>
      <c r="J102" s="23">
        <v>898.5</v>
      </c>
      <c r="K102" s="23">
        <v>17.2</v>
      </c>
      <c r="L102" s="23">
        <v>241.3</v>
      </c>
      <c r="M102" s="23">
        <v>3562.9</v>
      </c>
      <c r="N102" s="23">
        <v>80.09</v>
      </c>
      <c r="O102" s="23">
        <v>1.04</v>
      </c>
      <c r="P102" s="23">
        <v>127.87</v>
      </c>
    </row>
    <row r="103" spans="1:16" s="5" customFormat="1" ht="15" x14ac:dyDescent="0.25">
      <c r="C103" s="11"/>
      <c r="D103" s="11"/>
      <c r="E103" s="11"/>
      <c r="F103" s="11"/>
      <c r="G103" s="11"/>
    </row>
    <row r="104" spans="1:16" s="5" customFormat="1" ht="15" x14ac:dyDescent="0.25">
      <c r="C104" s="11"/>
      <c r="D104" s="11"/>
      <c r="E104" s="11"/>
      <c r="F104" s="11"/>
      <c r="G104" s="11"/>
    </row>
    <row r="105" spans="1:16" s="5" customFormat="1" ht="15" x14ac:dyDescent="0.25">
      <c r="C105" s="11"/>
      <c r="D105" s="11"/>
      <c r="E105" s="11"/>
      <c r="F105" s="11"/>
      <c r="G105" s="11"/>
    </row>
    <row r="106" spans="1:16" s="5" customFormat="1" ht="15" x14ac:dyDescent="0.25">
      <c r="C106" s="11"/>
      <c r="D106" s="11"/>
      <c r="E106" s="11"/>
      <c r="F106" s="11"/>
      <c r="G106" s="11"/>
    </row>
    <row r="107" spans="1:16" s="5" customFormat="1" ht="15" x14ac:dyDescent="0.25">
      <c r="C107" s="11"/>
      <c r="D107" s="11"/>
      <c r="E107" s="11"/>
      <c r="F107" s="11"/>
      <c r="G107" s="11"/>
    </row>
    <row r="108" spans="1:16" s="5" customFormat="1" ht="15" x14ac:dyDescent="0.25">
      <c r="C108" s="11"/>
      <c r="D108" s="11"/>
      <c r="E108" s="11"/>
      <c r="F108" s="11"/>
      <c r="G108" s="11"/>
    </row>
    <row r="109" spans="1:16" s="5" customFormat="1" ht="15" x14ac:dyDescent="0.25">
      <c r="C109" s="11"/>
      <c r="D109" s="11"/>
      <c r="E109" s="11"/>
      <c r="F109" s="11"/>
      <c r="G109" s="11"/>
    </row>
    <row r="110" spans="1:16" s="5" customFormat="1" ht="15" x14ac:dyDescent="0.25">
      <c r="C110" s="11"/>
      <c r="D110" s="11"/>
      <c r="E110" s="11"/>
      <c r="F110" s="11"/>
      <c r="G110" s="11"/>
    </row>
    <row r="111" spans="1:16" s="5" customFormat="1" ht="15" x14ac:dyDescent="0.25">
      <c r="C111" s="11"/>
      <c r="D111" s="11"/>
      <c r="E111" s="11"/>
      <c r="F111" s="11"/>
      <c r="G111" s="11"/>
    </row>
    <row r="112" spans="1:16" s="5" customFormat="1" ht="15" x14ac:dyDescent="0.25">
      <c r="C112" s="11"/>
      <c r="D112" s="11"/>
      <c r="E112" s="11"/>
      <c r="F112" s="11"/>
      <c r="G112" s="11"/>
      <c r="O112" s="5">
        <v>3</v>
      </c>
    </row>
    <row r="113" spans="1:16" s="5" customFormat="1" ht="15" x14ac:dyDescent="0.25">
      <c r="C113" s="11"/>
      <c r="D113" s="11"/>
      <c r="E113" s="11"/>
      <c r="F113" s="11"/>
      <c r="G113" s="11"/>
    </row>
    <row r="114" spans="1:16" s="5" customFormat="1" ht="15" customHeight="1" x14ac:dyDescent="0.25">
      <c r="A114" s="54" t="s">
        <v>12</v>
      </c>
      <c r="B114" s="48" t="s">
        <v>0</v>
      </c>
      <c r="C114" s="48" t="s">
        <v>4</v>
      </c>
      <c r="D114" s="15" t="s">
        <v>2</v>
      </c>
      <c r="E114" s="15" t="s">
        <v>6</v>
      </c>
      <c r="F114" s="48" t="s">
        <v>5</v>
      </c>
      <c r="G114" s="49" t="s">
        <v>3</v>
      </c>
      <c r="H114" s="51" t="s">
        <v>11</v>
      </c>
      <c r="I114" s="51"/>
      <c r="J114" s="51"/>
      <c r="K114" s="51"/>
      <c r="L114" s="52" t="s">
        <v>13</v>
      </c>
      <c r="M114" s="52"/>
      <c r="N114" s="52"/>
      <c r="O114" s="52"/>
      <c r="P114" s="53"/>
    </row>
    <row r="115" spans="1:16" s="5" customFormat="1" ht="15" customHeight="1" x14ac:dyDescent="0.25">
      <c r="A115" s="55"/>
      <c r="B115" s="48"/>
      <c r="C115" s="48"/>
      <c r="D115" s="15" t="s">
        <v>1</v>
      </c>
      <c r="E115" s="15" t="s">
        <v>1</v>
      </c>
      <c r="F115" s="48"/>
      <c r="G115" s="50"/>
      <c r="H115" s="16" t="s">
        <v>7</v>
      </c>
      <c r="I115" s="16" t="s">
        <v>8</v>
      </c>
      <c r="J115" s="16" t="s">
        <v>9</v>
      </c>
      <c r="K115" s="16" t="s">
        <v>10</v>
      </c>
      <c r="L115" s="16" t="s">
        <v>14</v>
      </c>
      <c r="M115" s="16" t="s">
        <v>15</v>
      </c>
      <c r="N115" s="16" t="s">
        <v>16</v>
      </c>
      <c r="O115" s="16" t="s">
        <v>17</v>
      </c>
      <c r="P115" s="17" t="s">
        <v>18</v>
      </c>
    </row>
    <row r="116" spans="1:16" s="5" customFormat="1" ht="15" x14ac:dyDescent="0.25">
      <c r="C116" s="11"/>
      <c r="D116" s="11"/>
      <c r="E116" s="11"/>
      <c r="F116" s="11"/>
      <c r="G116" s="11"/>
    </row>
    <row r="117" spans="1:16" s="5" customFormat="1" ht="15" x14ac:dyDescent="0.25">
      <c r="B117" s="23" t="s">
        <v>55</v>
      </c>
      <c r="C117" s="11"/>
      <c r="D117" s="11"/>
      <c r="E117" s="11"/>
      <c r="F117" s="11"/>
      <c r="G117" s="11"/>
    </row>
    <row r="118" spans="1:16" s="5" customFormat="1" ht="15" x14ac:dyDescent="0.25">
      <c r="B118" s="18" t="s">
        <v>25</v>
      </c>
      <c r="C118" s="11"/>
      <c r="D118" s="11"/>
      <c r="E118" s="11"/>
      <c r="F118" s="11"/>
      <c r="G118" s="11"/>
    </row>
    <row r="119" spans="1:16" s="21" customFormat="1" ht="15" x14ac:dyDescent="0.25">
      <c r="A119" s="21" t="str">
        <f>""</f>
        <v/>
      </c>
      <c r="B119" s="21" t="s">
        <v>80</v>
      </c>
      <c r="C119" s="22" t="str">
        <f>"60"</f>
        <v>60</v>
      </c>
      <c r="D119" s="22">
        <v>0.45</v>
      </c>
      <c r="E119" s="22">
        <v>0.05</v>
      </c>
      <c r="F119" s="22">
        <v>1.37</v>
      </c>
      <c r="G119" s="22">
        <v>8.7553800000000006</v>
      </c>
      <c r="H119" s="21">
        <v>12.14</v>
      </c>
      <c r="I119" s="21">
        <v>7.31</v>
      </c>
      <c r="J119" s="21">
        <v>21.92</v>
      </c>
      <c r="K119" s="21">
        <v>0.31</v>
      </c>
      <c r="L119" s="21">
        <v>0</v>
      </c>
      <c r="M119" s="21">
        <v>6</v>
      </c>
      <c r="N119" s="21">
        <v>0.06</v>
      </c>
      <c r="O119" s="21">
        <v>0.01</v>
      </c>
      <c r="P119" s="21">
        <v>2.4</v>
      </c>
    </row>
    <row r="120" spans="1:16" s="21" customFormat="1" ht="15" x14ac:dyDescent="0.25">
      <c r="A120" s="21" t="s">
        <v>69</v>
      </c>
      <c r="B120" s="21" t="s">
        <v>170</v>
      </c>
      <c r="C120" s="22" t="str">
        <f>"60/30"</f>
        <v>60/30</v>
      </c>
      <c r="D120" s="22">
        <v>9.5299999999999994</v>
      </c>
      <c r="E120" s="22">
        <v>15.39</v>
      </c>
      <c r="F120" s="22">
        <v>9.5</v>
      </c>
      <c r="G120" s="22">
        <v>216.66906890850004</v>
      </c>
      <c r="H120" s="21">
        <v>11.02</v>
      </c>
      <c r="I120" s="21">
        <v>13.49</v>
      </c>
      <c r="J120" s="21">
        <v>87.62</v>
      </c>
      <c r="K120" s="21">
        <v>0.9</v>
      </c>
      <c r="L120" s="21">
        <v>23.98</v>
      </c>
      <c r="M120" s="21">
        <v>91.31</v>
      </c>
      <c r="N120" s="21">
        <v>3.6</v>
      </c>
      <c r="O120" s="21">
        <v>0.04</v>
      </c>
      <c r="P120" s="21">
        <v>0.83</v>
      </c>
    </row>
    <row r="121" spans="1:16" s="21" customFormat="1" ht="15" x14ac:dyDescent="0.25">
      <c r="A121" s="35">
        <v>516</v>
      </c>
      <c r="B121" s="21" t="s">
        <v>68</v>
      </c>
      <c r="C121" s="22" t="str">
        <f>"150"</f>
        <v>150</v>
      </c>
      <c r="D121" s="22">
        <v>5.51</v>
      </c>
      <c r="E121" s="22">
        <v>4.57</v>
      </c>
      <c r="F121" s="22">
        <v>32.86</v>
      </c>
      <c r="G121" s="22">
        <v>201.10604999999995</v>
      </c>
      <c r="H121" s="21">
        <v>12.17</v>
      </c>
      <c r="I121" s="21">
        <v>7.72</v>
      </c>
      <c r="J121" s="21">
        <v>42.5</v>
      </c>
      <c r="K121" s="21">
        <v>0.79</v>
      </c>
      <c r="L121" s="21">
        <v>29.5</v>
      </c>
      <c r="M121" s="21">
        <v>32.65</v>
      </c>
      <c r="N121" s="21">
        <v>0.84</v>
      </c>
      <c r="O121" s="21">
        <v>0.06</v>
      </c>
      <c r="P121" s="21">
        <v>0</v>
      </c>
    </row>
    <row r="122" spans="1:16" s="21" customFormat="1" ht="15" x14ac:dyDescent="0.25">
      <c r="A122" s="21" t="str">
        <f>"-"</f>
        <v>-</v>
      </c>
      <c r="B122" s="21" t="s">
        <v>90</v>
      </c>
      <c r="C122" s="22" t="str">
        <f>"180"</f>
        <v>180</v>
      </c>
      <c r="D122" s="22">
        <v>0.9</v>
      </c>
      <c r="E122" s="22">
        <v>0.18</v>
      </c>
      <c r="F122" s="22">
        <v>18.18</v>
      </c>
      <c r="G122" s="22">
        <v>77.831999999999994</v>
      </c>
      <c r="H122" s="21">
        <v>12.6</v>
      </c>
      <c r="I122" s="21">
        <v>7.2</v>
      </c>
      <c r="J122" s="21">
        <v>12.6</v>
      </c>
      <c r="K122" s="21">
        <v>2.52</v>
      </c>
      <c r="L122" s="21">
        <v>0</v>
      </c>
      <c r="M122" s="21">
        <v>0</v>
      </c>
      <c r="N122" s="21">
        <v>0.18</v>
      </c>
      <c r="O122" s="21">
        <v>0.02</v>
      </c>
      <c r="P122" s="21">
        <v>3.6</v>
      </c>
    </row>
    <row r="123" spans="1:16" s="19" customFormat="1" ht="15" x14ac:dyDescent="0.25">
      <c r="A123" s="19" t="str">
        <f>"-"</f>
        <v>-</v>
      </c>
      <c r="B123" s="19" t="s">
        <v>91</v>
      </c>
      <c r="C123" s="20" t="str">
        <f>"40"</f>
        <v>40</v>
      </c>
      <c r="D123" s="20">
        <v>2.64</v>
      </c>
      <c r="E123" s="20">
        <v>0.26</v>
      </c>
      <c r="F123" s="20">
        <v>18.68</v>
      </c>
      <c r="G123" s="20">
        <v>89.920399999999987</v>
      </c>
      <c r="H123" s="19">
        <v>5.98</v>
      </c>
      <c r="I123" s="19">
        <v>8.84</v>
      </c>
      <c r="J123" s="19">
        <v>23.32</v>
      </c>
      <c r="K123" s="19">
        <v>0.62</v>
      </c>
      <c r="L123" s="19">
        <v>0</v>
      </c>
      <c r="M123" s="19">
        <v>0</v>
      </c>
      <c r="N123" s="19">
        <v>0.52</v>
      </c>
      <c r="O123" s="19">
        <v>0.05</v>
      </c>
      <c r="P123" s="19">
        <v>0</v>
      </c>
    </row>
    <row r="124" spans="1:16" s="23" customFormat="1" ht="14.25" x14ac:dyDescent="0.2">
      <c r="B124" s="23" t="s">
        <v>29</v>
      </c>
      <c r="C124" s="24"/>
      <c r="D124" s="24">
        <v>19.03</v>
      </c>
      <c r="E124" s="24">
        <v>20.46</v>
      </c>
      <c r="F124" s="24">
        <v>80.58</v>
      </c>
      <c r="G124" s="24">
        <v>594.28</v>
      </c>
      <c r="H124" s="23">
        <v>53.91</v>
      </c>
      <c r="I124" s="23">
        <v>44.56</v>
      </c>
      <c r="J124" s="23">
        <v>187.96</v>
      </c>
      <c r="K124" s="23">
        <v>5.13</v>
      </c>
      <c r="L124" s="23">
        <v>53.48</v>
      </c>
      <c r="M124" s="23">
        <v>129.96</v>
      </c>
      <c r="N124" s="23">
        <v>5.2</v>
      </c>
      <c r="O124" s="23">
        <v>0.18</v>
      </c>
      <c r="P124" s="23">
        <v>6.83</v>
      </c>
    </row>
    <row r="125" spans="1:16" s="5" customFormat="1" ht="15" x14ac:dyDescent="0.25">
      <c r="B125" s="18" t="s">
        <v>30</v>
      </c>
      <c r="C125" s="11"/>
      <c r="D125" s="11"/>
      <c r="E125" s="11"/>
      <c r="F125" s="11"/>
      <c r="G125" s="11"/>
    </row>
    <row r="126" spans="1:16" s="21" customFormat="1" ht="15" x14ac:dyDescent="0.25">
      <c r="A126" s="21" t="str">
        <f>"20/1"</f>
        <v>20/1</v>
      </c>
      <c r="B126" s="21" t="s">
        <v>92</v>
      </c>
      <c r="C126" s="22" t="str">
        <f>"60"</f>
        <v>60</v>
      </c>
      <c r="D126" s="22">
        <v>0.82</v>
      </c>
      <c r="E126" s="22">
        <v>4.95</v>
      </c>
      <c r="F126" s="22">
        <v>4.08</v>
      </c>
      <c r="G126" s="22">
        <v>66.126950399999998</v>
      </c>
      <c r="H126" s="21">
        <v>19.25</v>
      </c>
      <c r="I126" s="21">
        <v>11.45</v>
      </c>
      <c r="J126" s="21">
        <v>22.47</v>
      </c>
      <c r="K126" s="21">
        <v>0.73</v>
      </c>
      <c r="L126" s="21">
        <v>0</v>
      </c>
      <c r="M126" s="21">
        <v>1.18</v>
      </c>
      <c r="N126" s="21">
        <v>2.2599999999999998</v>
      </c>
      <c r="O126" s="21">
        <v>0.01</v>
      </c>
      <c r="P126" s="21">
        <v>1.1599999999999999</v>
      </c>
    </row>
    <row r="127" spans="1:16" s="21" customFormat="1" ht="15" x14ac:dyDescent="0.25">
      <c r="A127" s="21" t="str">
        <f>"140"</f>
        <v>140</v>
      </c>
      <c r="B127" s="21" t="s">
        <v>93</v>
      </c>
      <c r="C127" s="22" t="str">
        <f>"200"</f>
        <v>200</v>
      </c>
      <c r="D127" s="22">
        <v>2.36</v>
      </c>
      <c r="E127" s="22">
        <v>2.2599999999999998</v>
      </c>
      <c r="F127" s="22">
        <v>14.71</v>
      </c>
      <c r="G127" s="22">
        <v>92.862691097600006</v>
      </c>
      <c r="H127" s="21">
        <v>18.54</v>
      </c>
      <c r="I127" s="21">
        <v>17.989999999999998</v>
      </c>
      <c r="J127" s="21">
        <v>49.29</v>
      </c>
      <c r="K127" s="21">
        <v>0.75</v>
      </c>
      <c r="L127" s="21">
        <v>11.44</v>
      </c>
      <c r="M127" s="21">
        <v>193.92</v>
      </c>
      <c r="N127" s="21">
        <v>0.28000000000000003</v>
      </c>
      <c r="O127" s="21">
        <v>7.0000000000000007E-2</v>
      </c>
      <c r="P127" s="21">
        <v>5.88</v>
      </c>
    </row>
    <row r="128" spans="1:16" s="21" customFormat="1" ht="15" x14ac:dyDescent="0.25">
      <c r="A128" s="21" t="str">
        <f>""</f>
        <v/>
      </c>
      <c r="B128" s="21" t="s">
        <v>75</v>
      </c>
      <c r="C128" s="22" t="str">
        <f>"15"</f>
        <v>15</v>
      </c>
      <c r="D128" s="22">
        <v>3.44</v>
      </c>
      <c r="E128" s="22">
        <v>2.9</v>
      </c>
      <c r="F128" s="22">
        <v>0</v>
      </c>
      <c r="G128" s="22">
        <v>39.841200000000001</v>
      </c>
      <c r="H128" s="21">
        <v>2.69</v>
      </c>
      <c r="I128" s="21">
        <v>2.84</v>
      </c>
      <c r="J128" s="21">
        <v>24.26</v>
      </c>
      <c r="K128" s="21">
        <v>0.27</v>
      </c>
      <c r="L128" s="21">
        <v>7.35</v>
      </c>
      <c r="M128" s="21">
        <v>15.12</v>
      </c>
      <c r="N128" s="21">
        <v>0.11</v>
      </c>
      <c r="O128" s="21">
        <v>0.01</v>
      </c>
      <c r="P128" s="21">
        <v>0.11</v>
      </c>
    </row>
    <row r="129" spans="1:16" s="21" customFormat="1" ht="30" customHeight="1" x14ac:dyDescent="0.25">
      <c r="A129" s="21" t="str">
        <f>"451"</f>
        <v>451</v>
      </c>
      <c r="B129" s="37" t="s">
        <v>94</v>
      </c>
      <c r="C129" s="36">
        <v>110</v>
      </c>
      <c r="D129" s="22">
        <v>12.66</v>
      </c>
      <c r="E129" s="22">
        <v>12.2</v>
      </c>
      <c r="F129" s="22">
        <v>12.76</v>
      </c>
      <c r="G129" s="22">
        <v>213.86</v>
      </c>
      <c r="H129" s="21">
        <v>11.21</v>
      </c>
      <c r="I129" s="21">
        <v>17.420000000000002</v>
      </c>
      <c r="J129" s="21">
        <v>107.85</v>
      </c>
      <c r="K129" s="21">
        <v>1.88</v>
      </c>
      <c r="L129" s="21">
        <v>6.37</v>
      </c>
      <c r="M129" s="21">
        <v>56.75</v>
      </c>
      <c r="N129" s="21">
        <v>2.58</v>
      </c>
      <c r="O129" s="21">
        <v>0.06</v>
      </c>
      <c r="P129" s="21">
        <v>0.6</v>
      </c>
    </row>
    <row r="130" spans="1:16" s="21" customFormat="1" ht="15" x14ac:dyDescent="0.25">
      <c r="A130" s="21" t="str">
        <f>"520"</f>
        <v>520</v>
      </c>
      <c r="B130" s="21" t="s">
        <v>76</v>
      </c>
      <c r="C130" s="22" t="str">
        <f>"150"</f>
        <v>150</v>
      </c>
      <c r="D130" s="22">
        <v>3.1</v>
      </c>
      <c r="E130" s="22">
        <v>5.03</v>
      </c>
      <c r="F130" s="22">
        <v>20.12</v>
      </c>
      <c r="G130" s="22">
        <v>143.75681</v>
      </c>
      <c r="H130" s="21">
        <v>37.42</v>
      </c>
      <c r="I130" s="21">
        <v>30.25</v>
      </c>
      <c r="J130" s="21">
        <v>87.16</v>
      </c>
      <c r="K130" s="21">
        <v>1.1299999999999999</v>
      </c>
      <c r="L130" s="21">
        <v>33.5</v>
      </c>
      <c r="M130" s="21">
        <v>41.04</v>
      </c>
      <c r="N130" s="21">
        <v>0.18</v>
      </c>
      <c r="O130" s="21">
        <v>0.12</v>
      </c>
      <c r="P130" s="21">
        <v>5.37</v>
      </c>
    </row>
    <row r="131" spans="1:16" s="21" customFormat="1" ht="15" x14ac:dyDescent="0.25">
      <c r="A131" s="21" t="str">
        <f>"639"</f>
        <v>639</v>
      </c>
      <c r="B131" s="21" t="s">
        <v>77</v>
      </c>
      <c r="C131" s="22" t="str">
        <f>"180"</f>
        <v>180</v>
      </c>
      <c r="D131" s="22">
        <v>0.92</v>
      </c>
      <c r="E131" s="22">
        <v>0.05</v>
      </c>
      <c r="F131" s="22">
        <v>26.58</v>
      </c>
      <c r="G131" s="22">
        <v>112.28799599999999</v>
      </c>
      <c r="H131" s="21">
        <v>28.46</v>
      </c>
      <c r="I131" s="21">
        <v>17.96</v>
      </c>
      <c r="J131" s="21">
        <v>24.44</v>
      </c>
      <c r="K131" s="21">
        <v>0.61</v>
      </c>
      <c r="L131" s="21">
        <v>0</v>
      </c>
      <c r="M131" s="21">
        <v>104.94</v>
      </c>
      <c r="N131" s="21">
        <v>0.99</v>
      </c>
      <c r="O131" s="21">
        <v>0.02</v>
      </c>
      <c r="P131" s="21">
        <v>0.28999999999999998</v>
      </c>
    </row>
    <row r="132" spans="1:16" s="21" customFormat="1" ht="15" x14ac:dyDescent="0.25">
      <c r="A132" s="21" t="str">
        <f>"-"</f>
        <v>-</v>
      </c>
      <c r="B132" s="21" t="s">
        <v>28</v>
      </c>
      <c r="C132" s="22" t="str">
        <f>"30"</f>
        <v>30</v>
      </c>
      <c r="D132" s="22">
        <v>1.98</v>
      </c>
      <c r="E132" s="22">
        <v>0.2</v>
      </c>
      <c r="F132" s="22">
        <v>14.01</v>
      </c>
      <c r="G132" s="22">
        <v>67.440299999999993</v>
      </c>
      <c r="H132" s="21">
        <v>4.49</v>
      </c>
      <c r="I132" s="21">
        <v>6.63</v>
      </c>
      <c r="J132" s="21">
        <v>17.489999999999998</v>
      </c>
      <c r="K132" s="21">
        <v>0.46</v>
      </c>
      <c r="L132" s="21">
        <v>0</v>
      </c>
      <c r="M132" s="21">
        <v>0</v>
      </c>
      <c r="N132" s="21">
        <v>0.39</v>
      </c>
      <c r="O132" s="21">
        <v>0.04</v>
      </c>
      <c r="P132" s="21">
        <v>0</v>
      </c>
    </row>
    <row r="133" spans="1:16" s="19" customFormat="1" ht="15" x14ac:dyDescent="0.25">
      <c r="A133" s="19" t="str">
        <f>"-"</f>
        <v>-</v>
      </c>
      <c r="B133" s="19" t="s">
        <v>32</v>
      </c>
      <c r="C133" s="20" t="str">
        <f>"30"</f>
        <v>30</v>
      </c>
      <c r="D133" s="20">
        <v>1.98</v>
      </c>
      <c r="E133" s="20">
        <v>0.36</v>
      </c>
      <c r="F133" s="20">
        <v>10.02</v>
      </c>
      <c r="G133" s="20">
        <v>58.013999999999996</v>
      </c>
      <c r="H133" s="19">
        <v>10.5</v>
      </c>
      <c r="I133" s="19">
        <v>14.1</v>
      </c>
      <c r="J133" s="19">
        <v>47.4</v>
      </c>
      <c r="K133" s="19">
        <v>1.17</v>
      </c>
      <c r="L133" s="19">
        <v>0</v>
      </c>
      <c r="M133" s="19">
        <v>0.3</v>
      </c>
      <c r="N133" s="19">
        <v>0.42</v>
      </c>
      <c r="O133" s="19">
        <v>0.05</v>
      </c>
      <c r="P133" s="19">
        <v>0</v>
      </c>
    </row>
    <row r="134" spans="1:16" s="23" customFormat="1" ht="14.25" x14ac:dyDescent="0.2">
      <c r="B134" s="23" t="s">
        <v>33</v>
      </c>
      <c r="C134" s="24"/>
      <c r="D134" s="24">
        <f t="shared" ref="D134:P134" si="1">SUM(D126:D133)</f>
        <v>27.260000000000005</v>
      </c>
      <c r="E134" s="24">
        <f t="shared" si="1"/>
        <v>27.95</v>
      </c>
      <c r="F134" s="24">
        <f t="shared" si="1"/>
        <v>102.28</v>
      </c>
      <c r="G134" s="24">
        <f t="shared" si="1"/>
        <v>794.18994749760009</v>
      </c>
      <c r="H134" s="23">
        <f t="shared" si="1"/>
        <v>132.56</v>
      </c>
      <c r="I134" s="23">
        <f t="shared" si="1"/>
        <v>118.63999999999999</v>
      </c>
      <c r="J134" s="23">
        <f t="shared" si="1"/>
        <v>380.35999999999996</v>
      </c>
      <c r="K134" s="23">
        <f t="shared" si="1"/>
        <v>7</v>
      </c>
      <c r="L134" s="23">
        <f t="shared" si="1"/>
        <v>58.66</v>
      </c>
      <c r="M134" s="23">
        <f t="shared" si="1"/>
        <v>413.25000000000006</v>
      </c>
      <c r="N134" s="23">
        <f t="shared" si="1"/>
        <v>7.21</v>
      </c>
      <c r="O134" s="23">
        <f t="shared" si="1"/>
        <v>0.38</v>
      </c>
      <c r="P134" s="23">
        <f t="shared" si="1"/>
        <v>13.41</v>
      </c>
    </row>
    <row r="135" spans="1:16" s="5" customFormat="1" ht="15" x14ac:dyDescent="0.25">
      <c r="B135" s="18" t="s">
        <v>34</v>
      </c>
      <c r="C135" s="11"/>
      <c r="D135" s="11"/>
      <c r="E135" s="11"/>
      <c r="F135" s="11"/>
      <c r="G135" s="11"/>
    </row>
    <row r="136" spans="1:16" s="21" customFormat="1" ht="15" x14ac:dyDescent="0.25">
      <c r="A136" s="21" t="str">
        <f>""</f>
        <v/>
      </c>
      <c r="B136" s="21" t="s">
        <v>41</v>
      </c>
      <c r="C136" s="22" t="str">
        <f>"50"</f>
        <v>50</v>
      </c>
      <c r="D136" s="22">
        <v>1.96</v>
      </c>
      <c r="E136" s="22">
        <v>14.99</v>
      </c>
      <c r="F136" s="22">
        <v>34.549999999999997</v>
      </c>
      <c r="G136" s="22">
        <v>275.23300000000006</v>
      </c>
      <c r="H136" s="21">
        <v>3.92</v>
      </c>
      <c r="I136" s="21">
        <v>2.94</v>
      </c>
      <c r="J136" s="21">
        <v>20.58</v>
      </c>
      <c r="K136" s="21">
        <v>0.28999999999999998</v>
      </c>
      <c r="L136" s="21">
        <v>2.94</v>
      </c>
      <c r="M136" s="21">
        <v>0</v>
      </c>
      <c r="N136" s="21">
        <v>2.4</v>
      </c>
      <c r="O136" s="21">
        <v>0.02</v>
      </c>
      <c r="P136" s="21">
        <v>0</v>
      </c>
    </row>
    <row r="137" spans="1:16" s="21" customFormat="1" ht="15" x14ac:dyDescent="0.25">
      <c r="A137" s="21" t="str">
        <f>"-"</f>
        <v>-</v>
      </c>
      <c r="B137" s="21" t="s">
        <v>26</v>
      </c>
      <c r="C137" s="22" t="s">
        <v>62</v>
      </c>
      <c r="D137" s="22">
        <v>1.96</v>
      </c>
      <c r="E137" s="22">
        <v>0.78</v>
      </c>
      <c r="F137" s="22">
        <v>20.78</v>
      </c>
      <c r="G137" s="22">
        <v>106.07520000000001</v>
      </c>
      <c r="H137" s="21">
        <v>73.5</v>
      </c>
      <c r="I137" s="21">
        <v>28.42</v>
      </c>
      <c r="J137" s="21">
        <v>49.98</v>
      </c>
      <c r="K137" s="21">
        <v>4.3099999999999996</v>
      </c>
      <c r="L137" s="21">
        <v>0</v>
      </c>
      <c r="M137" s="21">
        <v>10</v>
      </c>
      <c r="N137" s="21">
        <v>60</v>
      </c>
      <c r="O137" s="21">
        <v>0.39</v>
      </c>
      <c r="P137" s="21">
        <v>129.36000000000001</v>
      </c>
    </row>
    <row r="138" spans="1:16" s="19" customFormat="1" ht="15" x14ac:dyDescent="0.25">
      <c r="A138" s="19" t="str">
        <f>"-"</f>
        <v>-</v>
      </c>
      <c r="B138" s="19" t="s">
        <v>90</v>
      </c>
      <c r="C138" s="20" t="str">
        <f>"180"</f>
        <v>180</v>
      </c>
      <c r="D138" s="20">
        <v>0.9</v>
      </c>
      <c r="E138" s="20">
        <v>0.18</v>
      </c>
      <c r="F138" s="20">
        <v>18.18</v>
      </c>
      <c r="G138" s="20">
        <v>77.831999999999994</v>
      </c>
      <c r="H138" s="19">
        <v>12.6</v>
      </c>
      <c r="I138" s="19">
        <v>7.2</v>
      </c>
      <c r="J138" s="19">
        <v>12.6</v>
      </c>
      <c r="K138" s="19">
        <v>2.52</v>
      </c>
      <c r="L138" s="19">
        <v>0</v>
      </c>
      <c r="M138" s="19">
        <v>0</v>
      </c>
      <c r="N138" s="19">
        <v>0.18</v>
      </c>
      <c r="O138" s="19">
        <v>0.02</v>
      </c>
      <c r="P138" s="19">
        <v>3.6</v>
      </c>
    </row>
    <row r="139" spans="1:16" s="23" customFormat="1" ht="14.25" x14ac:dyDescent="0.2">
      <c r="B139" s="23" t="s">
        <v>36</v>
      </c>
      <c r="C139" s="24"/>
      <c r="D139" s="24">
        <v>4.82</v>
      </c>
      <c r="E139" s="24">
        <v>15.96</v>
      </c>
      <c r="F139" s="24">
        <v>73.5</v>
      </c>
      <c r="G139" s="24">
        <v>459.14</v>
      </c>
      <c r="H139" s="23">
        <v>90.02</v>
      </c>
      <c r="I139" s="23">
        <v>38.56</v>
      </c>
      <c r="J139" s="23">
        <v>83.16</v>
      </c>
      <c r="K139" s="23">
        <v>7.13</v>
      </c>
      <c r="L139" s="23">
        <v>2.94</v>
      </c>
      <c r="M139" s="23">
        <v>10</v>
      </c>
      <c r="N139" s="23">
        <v>62.58</v>
      </c>
      <c r="O139" s="23">
        <v>0.43</v>
      </c>
      <c r="P139" s="23">
        <v>132.96</v>
      </c>
    </row>
    <row r="140" spans="1:16" s="23" customFormat="1" ht="14.25" x14ac:dyDescent="0.2">
      <c r="B140" s="23" t="s">
        <v>37</v>
      </c>
      <c r="C140" s="24"/>
      <c r="D140" s="24">
        <v>51.12</v>
      </c>
      <c r="E140" s="24">
        <v>64.37</v>
      </c>
      <c r="F140" s="24">
        <v>256.37</v>
      </c>
      <c r="G140" s="24">
        <v>1847.62</v>
      </c>
      <c r="H140" s="23">
        <v>276.49</v>
      </c>
      <c r="I140" s="23">
        <v>201.76</v>
      </c>
      <c r="J140" s="23">
        <v>651.5</v>
      </c>
      <c r="K140" s="23">
        <v>19.260000000000002</v>
      </c>
      <c r="L140" s="23">
        <v>115.08</v>
      </c>
      <c r="M140" s="23">
        <v>553.22</v>
      </c>
      <c r="N140" s="23">
        <v>74.989999999999995</v>
      </c>
      <c r="O140" s="23">
        <v>0.98</v>
      </c>
      <c r="P140" s="23">
        <v>153.19999999999999</v>
      </c>
    </row>
    <row r="141" spans="1:16" s="5" customFormat="1" ht="15" x14ac:dyDescent="0.25">
      <c r="C141" s="11"/>
      <c r="D141" s="11"/>
      <c r="E141" s="11"/>
      <c r="F141" s="11"/>
      <c r="G141" s="11"/>
    </row>
    <row r="142" spans="1:16" s="5" customFormat="1" ht="15" x14ac:dyDescent="0.25">
      <c r="C142" s="11"/>
      <c r="D142" s="11"/>
      <c r="E142" s="11"/>
      <c r="F142" s="11"/>
      <c r="G142" s="11"/>
    </row>
    <row r="143" spans="1:16" s="5" customFormat="1" ht="15" x14ac:dyDescent="0.25">
      <c r="C143" s="11"/>
      <c r="D143" s="11"/>
      <c r="E143" s="11"/>
      <c r="F143" s="11"/>
      <c r="G143" s="11"/>
    </row>
    <row r="144" spans="1:16" s="5" customFormat="1" ht="15" x14ac:dyDescent="0.25">
      <c r="C144" s="11"/>
      <c r="D144" s="11"/>
      <c r="E144" s="11"/>
      <c r="F144" s="11"/>
      <c r="G144" s="11"/>
    </row>
    <row r="145" spans="1:16" s="5" customFormat="1" ht="15" x14ac:dyDescent="0.25">
      <c r="C145" s="11"/>
      <c r="D145" s="11"/>
      <c r="E145" s="11"/>
      <c r="F145" s="11"/>
      <c r="G145" s="11"/>
    </row>
    <row r="146" spans="1:16" s="5" customFormat="1" ht="15" x14ac:dyDescent="0.25">
      <c r="C146" s="11"/>
      <c r="D146" s="11"/>
      <c r="E146" s="11"/>
      <c r="F146" s="11"/>
      <c r="G146" s="11"/>
    </row>
    <row r="147" spans="1:16" s="5" customFormat="1" ht="15" x14ac:dyDescent="0.25">
      <c r="C147" s="11"/>
      <c r="D147" s="11"/>
      <c r="E147" s="11"/>
      <c r="F147" s="11"/>
      <c r="G147" s="11"/>
    </row>
    <row r="148" spans="1:16" s="5" customFormat="1" ht="15" x14ac:dyDescent="0.25">
      <c r="C148" s="11"/>
      <c r="D148" s="11"/>
      <c r="E148" s="11"/>
      <c r="F148" s="11"/>
      <c r="G148" s="11"/>
    </row>
    <row r="149" spans="1:16" s="5" customFormat="1" ht="15" x14ac:dyDescent="0.25">
      <c r="C149" s="11"/>
      <c r="D149" s="11"/>
      <c r="E149" s="11"/>
      <c r="F149" s="11"/>
      <c r="G149" s="11"/>
      <c r="O149" s="5">
        <v>4</v>
      </c>
    </row>
    <row r="150" spans="1:16" s="5" customFormat="1" ht="15" customHeight="1" x14ac:dyDescent="0.25">
      <c r="A150" s="54" t="s">
        <v>12</v>
      </c>
      <c r="B150" s="48" t="s">
        <v>0</v>
      </c>
      <c r="C150" s="48" t="s">
        <v>4</v>
      </c>
      <c r="D150" s="15" t="s">
        <v>2</v>
      </c>
      <c r="E150" s="15" t="s">
        <v>6</v>
      </c>
      <c r="F150" s="48" t="s">
        <v>5</v>
      </c>
      <c r="G150" s="49" t="s">
        <v>3</v>
      </c>
      <c r="H150" s="51" t="s">
        <v>11</v>
      </c>
      <c r="I150" s="51"/>
      <c r="J150" s="51"/>
      <c r="K150" s="51"/>
      <c r="L150" s="52" t="s">
        <v>13</v>
      </c>
      <c r="M150" s="52"/>
      <c r="N150" s="52"/>
      <c r="O150" s="52"/>
      <c r="P150" s="53"/>
    </row>
    <row r="151" spans="1:16" s="5" customFormat="1" ht="15" customHeight="1" x14ac:dyDescent="0.25">
      <c r="A151" s="55"/>
      <c r="B151" s="48"/>
      <c r="C151" s="48"/>
      <c r="D151" s="15" t="s">
        <v>1</v>
      </c>
      <c r="E151" s="15" t="s">
        <v>1</v>
      </c>
      <c r="F151" s="48"/>
      <c r="G151" s="50"/>
      <c r="H151" s="16" t="s">
        <v>7</v>
      </c>
      <c r="I151" s="16" t="s">
        <v>8</v>
      </c>
      <c r="J151" s="16" t="s">
        <v>9</v>
      </c>
      <c r="K151" s="16" t="s">
        <v>10</v>
      </c>
      <c r="L151" s="16" t="s">
        <v>14</v>
      </c>
      <c r="M151" s="16" t="s">
        <v>15</v>
      </c>
      <c r="N151" s="16" t="s">
        <v>16</v>
      </c>
      <c r="O151" s="16" t="s">
        <v>17</v>
      </c>
      <c r="P151" s="17" t="s">
        <v>18</v>
      </c>
    </row>
    <row r="152" spans="1:16" s="5" customFormat="1" ht="15" x14ac:dyDescent="0.25">
      <c r="B152" s="23" t="s">
        <v>56</v>
      </c>
      <c r="C152" s="11"/>
      <c r="D152" s="11"/>
      <c r="E152" s="11"/>
      <c r="F152" s="11"/>
      <c r="G152" s="11"/>
    </row>
    <row r="153" spans="1:16" s="5" customFormat="1" ht="15" x14ac:dyDescent="0.25">
      <c r="B153" s="18" t="s">
        <v>25</v>
      </c>
      <c r="C153" s="11"/>
      <c r="D153" s="11"/>
      <c r="E153" s="11"/>
      <c r="F153" s="11"/>
      <c r="G153" s="11"/>
    </row>
    <row r="154" spans="1:16" s="21" customFormat="1" ht="15" x14ac:dyDescent="0.25">
      <c r="A154" s="21" t="str">
        <f>"340"</f>
        <v>340</v>
      </c>
      <c r="B154" s="21" t="s">
        <v>95</v>
      </c>
      <c r="C154" s="22" t="str">
        <f>"150"</f>
        <v>150</v>
      </c>
      <c r="D154" s="22">
        <v>13.74</v>
      </c>
      <c r="E154" s="22">
        <v>13.93</v>
      </c>
      <c r="F154" s="22">
        <v>3.43</v>
      </c>
      <c r="G154" s="22">
        <v>193.56078399999998</v>
      </c>
      <c r="H154" s="21">
        <v>118.11</v>
      </c>
      <c r="I154" s="21">
        <v>18.559999999999999</v>
      </c>
      <c r="J154" s="21">
        <v>210.32</v>
      </c>
      <c r="K154" s="21">
        <v>2.33</v>
      </c>
      <c r="L154" s="21">
        <v>257.64</v>
      </c>
      <c r="M154" s="21">
        <v>283.55</v>
      </c>
      <c r="N154" s="21">
        <v>0.62</v>
      </c>
      <c r="O154" s="21">
        <v>0.08</v>
      </c>
      <c r="P154" s="21">
        <v>0.39</v>
      </c>
    </row>
    <row r="155" spans="1:16" s="21" customFormat="1" ht="15" x14ac:dyDescent="0.25">
      <c r="A155" s="21" t="str">
        <f>"101"</f>
        <v>101</v>
      </c>
      <c r="B155" s="21" t="s">
        <v>42</v>
      </c>
      <c r="C155" s="22" t="str">
        <f>"35"</f>
        <v>35</v>
      </c>
      <c r="D155" s="22">
        <v>1.06</v>
      </c>
      <c r="E155" s="22">
        <v>7.0000000000000007E-2</v>
      </c>
      <c r="F155" s="22">
        <v>2.23</v>
      </c>
      <c r="G155" s="22">
        <v>17.136279999999999</v>
      </c>
      <c r="H155" s="21">
        <v>6.86</v>
      </c>
      <c r="I155" s="21">
        <v>7.2</v>
      </c>
      <c r="J155" s="21">
        <v>21.27</v>
      </c>
      <c r="K155" s="21">
        <v>0.24</v>
      </c>
      <c r="L155" s="21">
        <v>0</v>
      </c>
      <c r="M155" s="21">
        <v>17.5</v>
      </c>
      <c r="N155" s="21">
        <v>7.0000000000000007E-2</v>
      </c>
      <c r="O155" s="21">
        <v>0.04</v>
      </c>
      <c r="P155" s="21">
        <v>3.43</v>
      </c>
    </row>
    <row r="156" spans="1:16" s="21" customFormat="1" ht="15" x14ac:dyDescent="0.25">
      <c r="A156" s="35">
        <v>685</v>
      </c>
      <c r="B156" s="21" t="s">
        <v>86</v>
      </c>
      <c r="C156" s="22" t="str">
        <f>"180"</f>
        <v>180</v>
      </c>
      <c r="D156" s="22">
        <v>0.18</v>
      </c>
      <c r="E156" s="22">
        <v>0.04</v>
      </c>
      <c r="F156" s="22">
        <v>13.24</v>
      </c>
      <c r="G156" s="22">
        <v>51.606054</v>
      </c>
      <c r="H156" s="21">
        <v>0.39</v>
      </c>
      <c r="I156" s="21">
        <v>0</v>
      </c>
      <c r="J156" s="21">
        <v>0</v>
      </c>
      <c r="K156" s="21">
        <v>0.04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</row>
    <row r="157" spans="1:16" s="21" customFormat="1" ht="15" x14ac:dyDescent="0.25">
      <c r="A157" s="21" t="s">
        <v>69</v>
      </c>
      <c r="B157" s="21" t="s">
        <v>87</v>
      </c>
      <c r="C157" s="22" t="str">
        <f>"50"</f>
        <v>50</v>
      </c>
      <c r="D157" s="22">
        <v>2.98</v>
      </c>
      <c r="E157" s="22">
        <v>4.43</v>
      </c>
      <c r="F157" s="22">
        <v>19.98</v>
      </c>
      <c r="G157" s="22">
        <v>134.22406488999999</v>
      </c>
      <c r="H157" s="21">
        <v>11.53</v>
      </c>
      <c r="I157" s="21">
        <v>4.9800000000000004</v>
      </c>
      <c r="J157" s="21">
        <v>31.44</v>
      </c>
      <c r="K157" s="21">
        <v>0.4</v>
      </c>
      <c r="L157" s="21">
        <v>34.630000000000003</v>
      </c>
      <c r="M157" s="21">
        <v>37.69</v>
      </c>
      <c r="N157" s="21">
        <v>0.47</v>
      </c>
      <c r="O157" s="21">
        <v>0.05</v>
      </c>
      <c r="P157" s="21">
        <v>0.02</v>
      </c>
    </row>
    <row r="158" spans="1:16" s="19" customFormat="1" ht="15" x14ac:dyDescent="0.25">
      <c r="B158" s="19" t="s">
        <v>28</v>
      </c>
      <c r="C158" s="20" t="str">
        <f>"30"</f>
        <v>30</v>
      </c>
      <c r="D158" s="20">
        <v>1.98</v>
      </c>
      <c r="E158" s="20">
        <v>0.2</v>
      </c>
      <c r="F158" s="20">
        <v>14.01</v>
      </c>
      <c r="G158" s="20">
        <v>67.170299999999997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19">
        <v>0</v>
      </c>
    </row>
    <row r="159" spans="1:16" s="23" customFormat="1" ht="14.25" x14ac:dyDescent="0.2">
      <c r="B159" s="23" t="s">
        <v>29</v>
      </c>
      <c r="C159" s="24"/>
      <c r="D159" s="24">
        <v>19.940000000000001</v>
      </c>
      <c r="E159" s="24">
        <v>18.670000000000002</v>
      </c>
      <c r="F159" s="24">
        <v>52.88</v>
      </c>
      <c r="G159" s="24">
        <v>463.7</v>
      </c>
      <c r="H159" s="23">
        <v>136.88999999999999</v>
      </c>
      <c r="I159" s="23">
        <v>30.74</v>
      </c>
      <c r="J159" s="23">
        <v>263.02999999999997</v>
      </c>
      <c r="K159" s="23">
        <v>3.02</v>
      </c>
      <c r="L159" s="23">
        <v>292.27</v>
      </c>
      <c r="M159" s="23">
        <v>338.74</v>
      </c>
      <c r="N159" s="23">
        <v>1.1599999999999999</v>
      </c>
      <c r="O159" s="23">
        <v>0.16</v>
      </c>
      <c r="P159" s="23">
        <v>3.84</v>
      </c>
    </row>
    <row r="160" spans="1:16" s="5" customFormat="1" ht="15" x14ac:dyDescent="0.25">
      <c r="B160" s="18" t="s">
        <v>30</v>
      </c>
      <c r="C160" s="11"/>
      <c r="D160" s="11"/>
      <c r="E160" s="11"/>
      <c r="F160" s="11"/>
      <c r="G160" s="11"/>
    </row>
    <row r="161" spans="1:16" s="21" customFormat="1" ht="15" x14ac:dyDescent="0.25">
      <c r="A161" s="21" t="str">
        <f>"71"</f>
        <v>71</v>
      </c>
      <c r="B161" s="21" t="s">
        <v>43</v>
      </c>
      <c r="C161" s="22" t="str">
        <f>"60"</f>
        <v>60</v>
      </c>
      <c r="D161" s="22">
        <v>0.86</v>
      </c>
      <c r="E161" s="22">
        <v>5.97</v>
      </c>
      <c r="F161" s="22">
        <v>3.49</v>
      </c>
      <c r="G161" s="22">
        <v>73.346026613999996</v>
      </c>
      <c r="H161" s="21">
        <v>13.52</v>
      </c>
      <c r="I161" s="21">
        <v>7.74</v>
      </c>
      <c r="J161" s="21">
        <v>16.600000000000001</v>
      </c>
      <c r="K161" s="21">
        <v>0.33</v>
      </c>
      <c r="L161" s="21">
        <v>0</v>
      </c>
      <c r="M161" s="21">
        <v>121.24</v>
      </c>
      <c r="N161" s="21">
        <v>2.71</v>
      </c>
      <c r="O161" s="21">
        <v>0.01</v>
      </c>
      <c r="P161" s="21">
        <v>4.21</v>
      </c>
    </row>
    <row r="162" spans="1:16" s="21" customFormat="1" ht="15" x14ac:dyDescent="0.25">
      <c r="A162" s="21" t="str">
        <f>"135"</f>
        <v>135</v>
      </c>
      <c r="B162" s="21" t="s">
        <v>96</v>
      </c>
      <c r="C162" s="22" t="str">
        <f>"210"</f>
        <v>210</v>
      </c>
      <c r="D162" s="22">
        <v>1.74</v>
      </c>
      <c r="E162" s="22">
        <v>5.4</v>
      </c>
      <c r="F162" s="22">
        <v>8.9</v>
      </c>
      <c r="G162" s="22">
        <v>95.004436799999993</v>
      </c>
      <c r="H162" s="21">
        <v>86.85</v>
      </c>
      <c r="I162" s="21">
        <v>54.63</v>
      </c>
      <c r="J162" s="21">
        <v>87.82</v>
      </c>
      <c r="K162" s="21">
        <v>1.41</v>
      </c>
      <c r="L162" s="21">
        <v>38.6</v>
      </c>
      <c r="M162" s="21">
        <v>232.5</v>
      </c>
      <c r="N162" s="21">
        <v>0.65</v>
      </c>
      <c r="O162" s="21">
        <v>0.1</v>
      </c>
      <c r="P162" s="21">
        <v>15.83</v>
      </c>
    </row>
    <row r="163" spans="1:16" s="21" customFormat="1" ht="15" x14ac:dyDescent="0.25">
      <c r="A163" s="21" t="str">
        <f>""</f>
        <v/>
      </c>
      <c r="B163" s="21" t="s">
        <v>97</v>
      </c>
      <c r="C163" s="22" t="str">
        <f>"10"</f>
        <v>10</v>
      </c>
      <c r="D163" s="22">
        <v>2.68</v>
      </c>
      <c r="E163" s="22">
        <v>1.92</v>
      </c>
      <c r="F163" s="22">
        <v>0</v>
      </c>
      <c r="G163" s="22">
        <v>27.993600000000001</v>
      </c>
      <c r="H163" s="21">
        <v>1.1499999999999999</v>
      </c>
      <c r="I163" s="21">
        <v>2.64</v>
      </c>
      <c r="J163" s="21">
        <v>21.06</v>
      </c>
      <c r="K163" s="21">
        <v>0.35</v>
      </c>
      <c r="L163" s="21">
        <v>0</v>
      </c>
      <c r="M163" s="21">
        <v>0</v>
      </c>
      <c r="N163" s="21">
        <v>0.06</v>
      </c>
      <c r="O163" s="21">
        <v>0.01</v>
      </c>
      <c r="P163" s="21">
        <v>0</v>
      </c>
    </row>
    <row r="164" spans="1:16" s="21" customFormat="1" ht="15" x14ac:dyDescent="0.25">
      <c r="A164" s="21" t="str">
        <f>"фирм"</f>
        <v>фирм</v>
      </c>
      <c r="B164" s="21" t="s">
        <v>98</v>
      </c>
      <c r="C164" s="22" t="str">
        <f>"40/50"</f>
        <v>40/50</v>
      </c>
      <c r="D164" s="22">
        <v>10.18</v>
      </c>
      <c r="E164" s="22">
        <v>14.87</v>
      </c>
      <c r="F164" s="22">
        <v>5.4</v>
      </c>
      <c r="G164" s="22">
        <v>198.30678</v>
      </c>
      <c r="H164" s="21">
        <v>33.42</v>
      </c>
      <c r="I164" s="21">
        <v>13.36</v>
      </c>
      <c r="J164" s="21">
        <v>103</v>
      </c>
      <c r="K164" s="21">
        <v>0.95</v>
      </c>
      <c r="L164" s="21">
        <v>41.18</v>
      </c>
      <c r="M164" s="21">
        <v>71.739999999999995</v>
      </c>
      <c r="N164" s="21">
        <v>3.54</v>
      </c>
      <c r="O164" s="21">
        <v>0.05</v>
      </c>
      <c r="P164" s="21">
        <v>1.38</v>
      </c>
    </row>
    <row r="165" spans="1:16" s="21" customFormat="1" ht="15" x14ac:dyDescent="0.25">
      <c r="A165" s="21" t="str">
        <f>"512"</f>
        <v>512</v>
      </c>
      <c r="B165" s="21" t="s">
        <v>99</v>
      </c>
      <c r="C165" s="22" t="str">
        <f>"150"</f>
        <v>150</v>
      </c>
      <c r="D165" s="22">
        <v>3.73</v>
      </c>
      <c r="E165" s="22">
        <v>4.57</v>
      </c>
      <c r="F165" s="22">
        <v>37.81</v>
      </c>
      <c r="G165" s="22">
        <v>214.02610200000001</v>
      </c>
      <c r="H165" s="21">
        <v>6.56</v>
      </c>
      <c r="I165" s="21">
        <v>25.75</v>
      </c>
      <c r="J165" s="21">
        <v>76.56</v>
      </c>
      <c r="K165" s="21">
        <v>0.55000000000000004</v>
      </c>
      <c r="L165" s="21">
        <v>29.5</v>
      </c>
      <c r="M165" s="21">
        <v>32.65</v>
      </c>
      <c r="N165" s="21">
        <v>0.27</v>
      </c>
      <c r="O165" s="21">
        <v>0.04</v>
      </c>
      <c r="P165" s="21">
        <v>0</v>
      </c>
    </row>
    <row r="166" spans="1:16" s="21" customFormat="1" ht="15" x14ac:dyDescent="0.25">
      <c r="A166" s="21" t="str">
        <f>"Фирм"</f>
        <v>Фирм</v>
      </c>
      <c r="B166" s="21" t="s">
        <v>100</v>
      </c>
      <c r="C166" s="22" t="str">
        <f>"180"</f>
        <v>180</v>
      </c>
      <c r="D166" s="22">
        <v>0.08</v>
      </c>
      <c r="E166" s="22">
        <v>0.02</v>
      </c>
      <c r="F166" s="22">
        <v>21.82</v>
      </c>
      <c r="G166" s="22">
        <v>84.065190000000001</v>
      </c>
      <c r="H166" s="21">
        <v>3.5</v>
      </c>
      <c r="I166" s="21">
        <v>1.07</v>
      </c>
      <c r="J166" s="21">
        <v>1.86</v>
      </c>
      <c r="K166" s="21">
        <v>0.09</v>
      </c>
      <c r="L166" s="21">
        <v>0</v>
      </c>
      <c r="M166" s="21">
        <v>0.7</v>
      </c>
      <c r="N166" s="21">
        <v>0.02</v>
      </c>
      <c r="O166" s="21">
        <v>0</v>
      </c>
      <c r="P166" s="21">
        <v>2.09</v>
      </c>
    </row>
    <row r="167" spans="1:16" s="21" customFormat="1" ht="15" x14ac:dyDescent="0.25">
      <c r="A167" s="21" t="str">
        <f>"-"</f>
        <v>-</v>
      </c>
      <c r="B167" s="21" t="s">
        <v>28</v>
      </c>
      <c r="C167" s="22" t="str">
        <f>"30"</f>
        <v>30</v>
      </c>
      <c r="D167" s="22">
        <v>1.98</v>
      </c>
      <c r="E167" s="22">
        <v>0.2</v>
      </c>
      <c r="F167" s="22">
        <v>14.01</v>
      </c>
      <c r="G167" s="22">
        <v>67.440299999999993</v>
      </c>
      <c r="H167" s="21">
        <v>4.49</v>
      </c>
      <c r="I167" s="21">
        <v>6.63</v>
      </c>
      <c r="J167" s="21">
        <v>17.489999999999998</v>
      </c>
      <c r="K167" s="21">
        <v>0.46</v>
      </c>
      <c r="L167" s="21">
        <v>0</v>
      </c>
      <c r="M167" s="21">
        <v>0</v>
      </c>
      <c r="N167" s="21">
        <v>0.39</v>
      </c>
      <c r="O167" s="21">
        <v>0.04</v>
      </c>
      <c r="P167" s="21">
        <v>0</v>
      </c>
    </row>
    <row r="168" spans="1:16" s="19" customFormat="1" ht="15" x14ac:dyDescent="0.25">
      <c r="A168" s="19" t="str">
        <f>"-"</f>
        <v>-</v>
      </c>
      <c r="B168" s="19" t="s">
        <v>32</v>
      </c>
      <c r="C168" s="20" t="str">
        <f>"30"</f>
        <v>30</v>
      </c>
      <c r="D168" s="20">
        <v>1.98</v>
      </c>
      <c r="E168" s="20">
        <v>0.36</v>
      </c>
      <c r="F168" s="20">
        <v>10.02</v>
      </c>
      <c r="G168" s="20">
        <v>58.013999999999996</v>
      </c>
      <c r="H168" s="19">
        <v>10.5</v>
      </c>
      <c r="I168" s="19">
        <v>14.1</v>
      </c>
      <c r="J168" s="19">
        <v>47.4</v>
      </c>
      <c r="K168" s="19">
        <v>1.17</v>
      </c>
      <c r="L168" s="19">
        <v>0</v>
      </c>
      <c r="M168" s="19">
        <v>0.3</v>
      </c>
      <c r="N168" s="19">
        <v>0.42</v>
      </c>
      <c r="O168" s="19">
        <v>0.05</v>
      </c>
      <c r="P168" s="19">
        <v>0</v>
      </c>
    </row>
    <row r="169" spans="1:16" s="23" customFormat="1" ht="14.25" x14ac:dyDescent="0.2">
      <c r="B169" s="23" t="s">
        <v>33</v>
      </c>
      <c r="C169" s="24"/>
      <c r="D169" s="24">
        <v>23.23</v>
      </c>
      <c r="E169" s="24">
        <v>33.32</v>
      </c>
      <c r="F169" s="24">
        <v>101.45</v>
      </c>
      <c r="G169" s="24">
        <v>818.2</v>
      </c>
      <c r="H169" s="23">
        <v>159.99</v>
      </c>
      <c r="I169" s="23">
        <v>125.93</v>
      </c>
      <c r="J169" s="23">
        <v>371.79</v>
      </c>
      <c r="K169" s="23">
        <v>5.31</v>
      </c>
      <c r="L169" s="23">
        <v>109.28</v>
      </c>
      <c r="M169" s="23">
        <v>459.13</v>
      </c>
      <c r="N169" s="23">
        <v>8.06</v>
      </c>
      <c r="O169" s="23">
        <v>0.28999999999999998</v>
      </c>
      <c r="P169" s="23">
        <v>23.51</v>
      </c>
    </row>
    <row r="170" spans="1:16" s="5" customFormat="1" ht="15" x14ac:dyDescent="0.25">
      <c r="B170" s="18" t="s">
        <v>34</v>
      </c>
      <c r="C170" s="11"/>
      <c r="D170" s="11"/>
      <c r="E170" s="11"/>
      <c r="F170" s="11"/>
      <c r="G170" s="11"/>
    </row>
    <row r="171" spans="1:16" s="21" customFormat="1" ht="15" x14ac:dyDescent="0.25">
      <c r="A171" s="21" t="s">
        <v>69</v>
      </c>
      <c r="B171" s="21" t="s">
        <v>70</v>
      </c>
      <c r="C171" s="22" t="str">
        <f>"100"</f>
        <v>100</v>
      </c>
      <c r="D171" s="22">
        <v>7.36</v>
      </c>
      <c r="E171" s="22">
        <v>15.14</v>
      </c>
      <c r="F171" s="22">
        <v>57.73</v>
      </c>
      <c r="G171" s="22">
        <v>402.61051300000003</v>
      </c>
      <c r="H171" s="21">
        <v>14.69</v>
      </c>
      <c r="I171" s="21">
        <v>10.82</v>
      </c>
      <c r="J171" s="21">
        <v>58.95</v>
      </c>
      <c r="K171" s="21">
        <v>0.88</v>
      </c>
      <c r="L171" s="21">
        <v>4.75</v>
      </c>
      <c r="M171" s="21">
        <v>5.2</v>
      </c>
      <c r="N171" s="21">
        <v>7.55</v>
      </c>
      <c r="O171" s="21">
        <v>0.1</v>
      </c>
      <c r="P171" s="21">
        <v>0</v>
      </c>
    </row>
    <row r="172" spans="1:16" s="21" customFormat="1" ht="15" x14ac:dyDescent="0.25">
      <c r="A172" s="21" t="str">
        <f>"17/3"</f>
        <v>17/3</v>
      </c>
      <c r="B172" s="21" t="s">
        <v>44</v>
      </c>
      <c r="C172" s="22" t="str">
        <f>"150"</f>
        <v>150</v>
      </c>
      <c r="D172" s="22">
        <v>1.97</v>
      </c>
      <c r="E172" s="22">
        <v>9.7100000000000009</v>
      </c>
      <c r="F172" s="22">
        <v>16.260000000000002</v>
      </c>
      <c r="G172" s="22">
        <v>165.17152199999998</v>
      </c>
      <c r="H172" s="21">
        <v>42.29</v>
      </c>
      <c r="I172" s="21">
        <v>22.89</v>
      </c>
      <c r="J172" s="21">
        <v>45.94</v>
      </c>
      <c r="K172" s="21">
        <v>2.02</v>
      </c>
      <c r="L172" s="21">
        <v>3</v>
      </c>
      <c r="M172" s="21">
        <v>9.33</v>
      </c>
      <c r="N172" s="21">
        <v>4.6399999999999997</v>
      </c>
      <c r="O172" s="21">
        <v>0.03</v>
      </c>
      <c r="P172" s="21">
        <v>5.57</v>
      </c>
    </row>
    <row r="173" spans="1:16" s="19" customFormat="1" ht="15" x14ac:dyDescent="0.25">
      <c r="A173" s="19" t="str">
        <f>"-"</f>
        <v>-</v>
      </c>
      <c r="B173" s="19" t="s">
        <v>89</v>
      </c>
      <c r="C173" s="20" t="str">
        <f>"180"</f>
        <v>180</v>
      </c>
      <c r="D173" s="20">
        <v>4.96</v>
      </c>
      <c r="E173" s="20">
        <v>4.5599999999999996</v>
      </c>
      <c r="F173" s="20">
        <v>8.93</v>
      </c>
      <c r="G173" s="20">
        <v>95.38</v>
      </c>
      <c r="H173" s="19">
        <v>182.4</v>
      </c>
      <c r="I173" s="19">
        <v>19.95</v>
      </c>
      <c r="J173" s="19">
        <v>119.7</v>
      </c>
      <c r="K173" s="19">
        <v>0.15</v>
      </c>
      <c r="L173" s="19">
        <v>19</v>
      </c>
      <c r="M173" s="19">
        <v>41.8</v>
      </c>
      <c r="N173" s="19">
        <v>0</v>
      </c>
      <c r="O173" s="19">
        <v>0.04</v>
      </c>
      <c r="P173" s="19">
        <v>0.74</v>
      </c>
    </row>
    <row r="174" spans="1:16" s="23" customFormat="1" ht="14.25" x14ac:dyDescent="0.2">
      <c r="B174" s="23" t="s">
        <v>36</v>
      </c>
      <c r="C174" s="24"/>
      <c r="D174" s="24">
        <v>14.29</v>
      </c>
      <c r="E174" s="24">
        <v>29.41</v>
      </c>
      <c r="F174" s="24">
        <v>82.92</v>
      </c>
      <c r="G174" s="24">
        <v>663.16</v>
      </c>
      <c r="H174" s="23">
        <v>239.39</v>
      </c>
      <c r="I174" s="23">
        <v>53.66</v>
      </c>
      <c r="J174" s="23">
        <v>224.58</v>
      </c>
      <c r="K174" s="23">
        <v>3.05</v>
      </c>
      <c r="L174" s="23">
        <v>26.75</v>
      </c>
      <c r="M174" s="23">
        <v>56.33</v>
      </c>
      <c r="N174" s="23">
        <v>12.19</v>
      </c>
      <c r="O174" s="23">
        <v>0.17</v>
      </c>
      <c r="P174" s="23">
        <v>6.31</v>
      </c>
    </row>
    <row r="175" spans="1:16" s="23" customFormat="1" ht="14.25" x14ac:dyDescent="0.2">
      <c r="B175" s="23" t="s">
        <v>37</v>
      </c>
      <c r="C175" s="24"/>
      <c r="D175" s="24">
        <v>57.46</v>
      </c>
      <c r="E175" s="24">
        <v>81.400000000000006</v>
      </c>
      <c r="F175" s="24">
        <v>237.25</v>
      </c>
      <c r="G175" s="24">
        <v>1945.06</v>
      </c>
      <c r="H175" s="23">
        <v>536.27</v>
      </c>
      <c r="I175" s="23">
        <v>210.32</v>
      </c>
      <c r="J175" s="23">
        <v>859.4</v>
      </c>
      <c r="K175" s="23">
        <v>11.37</v>
      </c>
      <c r="L175" s="23">
        <v>428.3</v>
      </c>
      <c r="M175" s="23">
        <v>854.2</v>
      </c>
      <c r="N175" s="23">
        <v>21.4</v>
      </c>
      <c r="O175" s="23">
        <v>0.63</v>
      </c>
      <c r="P175" s="23">
        <v>33.659999999999997</v>
      </c>
    </row>
    <row r="176" spans="1:16" s="5" customFormat="1" ht="15" x14ac:dyDescent="0.25">
      <c r="C176" s="11"/>
      <c r="D176" s="11"/>
      <c r="E176" s="11"/>
      <c r="F176" s="11"/>
      <c r="G176" s="11"/>
    </row>
    <row r="177" spans="1:16" s="5" customFormat="1" ht="15" x14ac:dyDescent="0.25">
      <c r="C177" s="11"/>
      <c r="D177" s="11"/>
      <c r="E177" s="11"/>
      <c r="F177" s="11"/>
      <c r="G177" s="11"/>
    </row>
    <row r="178" spans="1:16" s="5" customFormat="1" ht="15" x14ac:dyDescent="0.25">
      <c r="C178" s="11"/>
      <c r="D178" s="11"/>
      <c r="E178" s="11"/>
      <c r="F178" s="11"/>
      <c r="G178" s="11"/>
    </row>
    <row r="179" spans="1:16" s="5" customFormat="1" ht="15" x14ac:dyDescent="0.25">
      <c r="C179" s="11"/>
      <c r="D179" s="11"/>
      <c r="E179" s="11"/>
      <c r="F179" s="11"/>
      <c r="G179" s="11"/>
    </row>
    <row r="180" spans="1:16" s="5" customFormat="1" ht="15" x14ac:dyDescent="0.25">
      <c r="C180" s="11"/>
      <c r="D180" s="11"/>
      <c r="E180" s="11"/>
      <c r="F180" s="11"/>
      <c r="G180" s="11"/>
    </row>
    <row r="181" spans="1:16" s="5" customFormat="1" ht="15" x14ac:dyDescent="0.25">
      <c r="C181" s="11"/>
      <c r="D181" s="11"/>
      <c r="E181" s="11"/>
      <c r="F181" s="11"/>
      <c r="G181" s="11"/>
    </row>
    <row r="182" spans="1:16" s="5" customFormat="1" ht="15" x14ac:dyDescent="0.25">
      <c r="C182" s="11"/>
      <c r="D182" s="11"/>
      <c r="E182" s="11"/>
      <c r="F182" s="11"/>
      <c r="G182" s="11"/>
    </row>
    <row r="183" spans="1:16" s="5" customFormat="1" ht="15" x14ac:dyDescent="0.25">
      <c r="C183" s="11"/>
      <c r="D183" s="11"/>
      <c r="E183" s="11"/>
      <c r="F183" s="11"/>
      <c r="G183" s="11"/>
    </row>
    <row r="184" spans="1:16" s="5" customFormat="1" ht="15" x14ac:dyDescent="0.25">
      <c r="C184" s="11"/>
      <c r="D184" s="11"/>
      <c r="E184" s="11"/>
      <c r="F184" s="11"/>
      <c r="G184" s="11"/>
    </row>
    <row r="185" spans="1:16" s="5" customFormat="1" ht="15" x14ac:dyDescent="0.25">
      <c r="C185" s="11"/>
      <c r="D185" s="11"/>
      <c r="E185" s="11"/>
      <c r="F185" s="11"/>
      <c r="G185" s="11"/>
    </row>
    <row r="186" spans="1:16" s="5" customFormat="1" ht="15" x14ac:dyDescent="0.25">
      <c r="C186" s="11"/>
      <c r="D186" s="11"/>
      <c r="E186" s="11"/>
      <c r="F186" s="11"/>
      <c r="G186" s="11"/>
      <c r="O186" s="5">
        <v>5</v>
      </c>
    </row>
    <row r="187" spans="1:16" s="5" customFormat="1" ht="15" customHeight="1" x14ac:dyDescent="0.25">
      <c r="A187" s="54" t="s">
        <v>12</v>
      </c>
      <c r="B187" s="48" t="s">
        <v>0</v>
      </c>
      <c r="C187" s="48" t="s">
        <v>4</v>
      </c>
      <c r="D187" s="15" t="s">
        <v>2</v>
      </c>
      <c r="E187" s="15" t="s">
        <v>6</v>
      </c>
      <c r="F187" s="48" t="s">
        <v>5</v>
      </c>
      <c r="G187" s="49" t="s">
        <v>3</v>
      </c>
      <c r="H187" s="51" t="s">
        <v>11</v>
      </c>
      <c r="I187" s="51"/>
      <c r="J187" s="51"/>
      <c r="K187" s="51"/>
      <c r="L187" s="52" t="s">
        <v>13</v>
      </c>
      <c r="M187" s="52"/>
      <c r="N187" s="52"/>
      <c r="O187" s="52"/>
      <c r="P187" s="53"/>
    </row>
    <row r="188" spans="1:16" s="5" customFormat="1" ht="15" customHeight="1" x14ac:dyDescent="0.25">
      <c r="A188" s="55"/>
      <c r="B188" s="48"/>
      <c r="C188" s="48"/>
      <c r="D188" s="15" t="s">
        <v>1</v>
      </c>
      <c r="E188" s="15" t="s">
        <v>1</v>
      </c>
      <c r="F188" s="48"/>
      <c r="G188" s="50"/>
      <c r="H188" s="16" t="s">
        <v>7</v>
      </c>
      <c r="I188" s="16" t="s">
        <v>8</v>
      </c>
      <c r="J188" s="16" t="s">
        <v>9</v>
      </c>
      <c r="K188" s="16" t="s">
        <v>10</v>
      </c>
      <c r="L188" s="16" t="s">
        <v>14</v>
      </c>
      <c r="M188" s="16" t="s">
        <v>15</v>
      </c>
      <c r="N188" s="16" t="s">
        <v>16</v>
      </c>
      <c r="O188" s="16" t="s">
        <v>17</v>
      </c>
      <c r="P188" s="17" t="s">
        <v>18</v>
      </c>
    </row>
    <row r="189" spans="1:16" s="5" customFormat="1" ht="15" x14ac:dyDescent="0.25">
      <c r="B189" s="23" t="s">
        <v>57</v>
      </c>
      <c r="C189" s="11"/>
      <c r="D189" s="11"/>
      <c r="E189" s="11"/>
      <c r="F189" s="11"/>
      <c r="G189" s="11"/>
    </row>
    <row r="190" spans="1:16" s="5" customFormat="1" ht="15" x14ac:dyDescent="0.25">
      <c r="B190" s="18" t="s">
        <v>25</v>
      </c>
      <c r="C190" s="11"/>
      <c r="D190" s="11"/>
      <c r="E190" s="11"/>
      <c r="F190" s="11"/>
      <c r="G190" s="11"/>
    </row>
    <row r="191" spans="1:16" s="21" customFormat="1" ht="15" x14ac:dyDescent="0.25">
      <c r="A191" s="21" t="str">
        <f>"366"</f>
        <v>366</v>
      </c>
      <c r="B191" s="21" t="s">
        <v>155</v>
      </c>
      <c r="C191" s="22" t="str">
        <f>"150/30"</f>
        <v>150/30</v>
      </c>
      <c r="D191" s="22">
        <v>28.6</v>
      </c>
      <c r="E191" s="22">
        <v>21.02</v>
      </c>
      <c r="F191" s="22">
        <v>40.119999999999997</v>
      </c>
      <c r="G191" s="22">
        <v>466.09964999999994</v>
      </c>
      <c r="H191" s="21">
        <v>304.49</v>
      </c>
      <c r="I191" s="21">
        <v>43.66</v>
      </c>
      <c r="J191" s="21">
        <v>345.68</v>
      </c>
      <c r="K191" s="21">
        <v>0.98</v>
      </c>
      <c r="L191" s="21">
        <v>131.1</v>
      </c>
      <c r="M191" s="21">
        <v>151.38</v>
      </c>
      <c r="N191" s="21">
        <v>0.72</v>
      </c>
      <c r="O191" s="21">
        <v>0.09</v>
      </c>
      <c r="P191" s="21">
        <v>0.51</v>
      </c>
    </row>
    <row r="192" spans="1:16" s="21" customFormat="1" ht="15" x14ac:dyDescent="0.25">
      <c r="A192" s="21" t="str">
        <f>"693"</f>
        <v>693</v>
      </c>
      <c r="B192" s="21" t="s">
        <v>102</v>
      </c>
      <c r="C192" s="22" t="str">
        <f>"180"</f>
        <v>180</v>
      </c>
      <c r="D192" s="22">
        <v>3.28</v>
      </c>
      <c r="E192" s="22">
        <v>3.01</v>
      </c>
      <c r="F192" s="22">
        <v>13.27</v>
      </c>
      <c r="G192" s="22">
        <v>93.681851199999997</v>
      </c>
      <c r="H192" s="21">
        <v>99.36</v>
      </c>
      <c r="I192" s="21">
        <v>24.27</v>
      </c>
      <c r="J192" s="21">
        <v>90.98</v>
      </c>
      <c r="K192" s="21">
        <v>0.79</v>
      </c>
      <c r="L192" s="21">
        <v>10.8</v>
      </c>
      <c r="M192" s="21">
        <v>19.91</v>
      </c>
      <c r="N192" s="21">
        <v>0.01</v>
      </c>
      <c r="O192" s="21">
        <v>0.03</v>
      </c>
      <c r="P192" s="21">
        <v>0.47</v>
      </c>
    </row>
    <row r="193" spans="1:16" s="19" customFormat="1" ht="15" x14ac:dyDescent="0.25">
      <c r="A193" s="19" t="str">
        <f>"3"</f>
        <v>3</v>
      </c>
      <c r="B193" s="19" t="s">
        <v>45</v>
      </c>
      <c r="C193" s="39">
        <v>45</v>
      </c>
      <c r="D193" s="20">
        <v>4.71</v>
      </c>
      <c r="E193" s="20">
        <v>4.1399999999999997</v>
      </c>
      <c r="F193" s="20">
        <v>11.69</v>
      </c>
      <c r="G193" s="20">
        <v>106.22966666666673</v>
      </c>
      <c r="H193" s="19">
        <v>107.8</v>
      </c>
      <c r="I193" s="19">
        <v>11.78</v>
      </c>
      <c r="J193" s="19">
        <v>78.17</v>
      </c>
      <c r="K193" s="19">
        <v>0.57999999999999996</v>
      </c>
      <c r="L193" s="19">
        <v>30.33</v>
      </c>
      <c r="M193" s="19">
        <v>33.6</v>
      </c>
      <c r="N193" s="19">
        <v>0.46</v>
      </c>
      <c r="O193" s="19">
        <v>0.04</v>
      </c>
      <c r="P193" s="19">
        <v>0.08</v>
      </c>
    </row>
    <row r="194" spans="1:16" s="23" customFormat="1" ht="14.25" x14ac:dyDescent="0.2">
      <c r="B194" s="23" t="s">
        <v>29</v>
      </c>
      <c r="C194" s="24"/>
      <c r="D194" s="24">
        <v>36.590000000000003</v>
      </c>
      <c r="E194" s="24">
        <v>28.17</v>
      </c>
      <c r="F194" s="24">
        <v>65.069999999999993</v>
      </c>
      <c r="G194" s="24">
        <v>666.01</v>
      </c>
      <c r="H194" s="23">
        <v>511.65</v>
      </c>
      <c r="I194" s="23">
        <v>79.709999999999994</v>
      </c>
      <c r="J194" s="23">
        <v>514.83000000000004</v>
      </c>
      <c r="K194" s="23">
        <v>2.36</v>
      </c>
      <c r="L194" s="23">
        <v>172.23</v>
      </c>
      <c r="M194" s="23">
        <v>204.89</v>
      </c>
      <c r="N194" s="23">
        <v>1.18</v>
      </c>
      <c r="O194" s="23">
        <v>0.16</v>
      </c>
      <c r="P194" s="23">
        <v>1.06</v>
      </c>
    </row>
    <row r="195" spans="1:16" s="5" customFormat="1" ht="15" x14ac:dyDescent="0.25">
      <c r="B195" s="18" t="s">
        <v>30</v>
      </c>
      <c r="C195" s="11"/>
      <c r="D195" s="11"/>
      <c r="E195" s="11"/>
      <c r="F195" s="11"/>
      <c r="G195" s="11"/>
    </row>
    <row r="196" spans="1:16" s="21" customFormat="1" ht="15" x14ac:dyDescent="0.25">
      <c r="A196" s="21" t="str">
        <f>"43"</f>
        <v>43</v>
      </c>
      <c r="B196" s="21" t="s">
        <v>103</v>
      </c>
      <c r="C196" s="22" t="str">
        <f>"60"</f>
        <v>60</v>
      </c>
      <c r="D196" s="22">
        <v>0.92</v>
      </c>
      <c r="E196" s="22">
        <v>2.99</v>
      </c>
      <c r="F196" s="22">
        <v>5.56</v>
      </c>
      <c r="G196" s="22">
        <v>54.395233199999986</v>
      </c>
      <c r="H196" s="21">
        <v>24.13</v>
      </c>
      <c r="I196" s="21">
        <v>9.89</v>
      </c>
      <c r="J196" s="21">
        <v>18.02</v>
      </c>
      <c r="K196" s="21">
        <v>0.33</v>
      </c>
      <c r="L196" s="21">
        <v>0</v>
      </c>
      <c r="M196" s="21">
        <v>133.41999999999999</v>
      </c>
      <c r="N196" s="21">
        <v>1.39</v>
      </c>
      <c r="O196" s="21">
        <v>0.02</v>
      </c>
      <c r="P196" s="21">
        <v>21.23</v>
      </c>
    </row>
    <row r="197" spans="1:16" s="21" customFormat="1" ht="15" x14ac:dyDescent="0.25">
      <c r="A197" s="21" t="str">
        <f>"132"</f>
        <v>132</v>
      </c>
      <c r="B197" s="21" t="s">
        <v>104</v>
      </c>
      <c r="C197" s="22" t="str">
        <f>"200/10"</f>
        <v>200/10</v>
      </c>
      <c r="D197" s="22">
        <v>2.06</v>
      </c>
      <c r="E197" s="22">
        <v>5.5</v>
      </c>
      <c r="F197" s="22">
        <v>13.27</v>
      </c>
      <c r="G197" s="22">
        <v>115.39146</v>
      </c>
      <c r="H197" s="21">
        <v>25.65</v>
      </c>
      <c r="I197" s="21">
        <v>20.62</v>
      </c>
      <c r="J197" s="21">
        <v>60.29</v>
      </c>
      <c r="K197" s="21">
        <v>0.8</v>
      </c>
      <c r="L197" s="21">
        <v>38.6</v>
      </c>
      <c r="M197" s="21">
        <v>204.52</v>
      </c>
      <c r="N197" s="21">
        <v>0.24</v>
      </c>
      <c r="O197" s="21">
        <v>0.08</v>
      </c>
      <c r="P197" s="21">
        <v>5.37</v>
      </c>
    </row>
    <row r="198" spans="1:16" s="21" customFormat="1" ht="15" x14ac:dyDescent="0.25">
      <c r="A198" s="21" t="str">
        <f>""</f>
        <v/>
      </c>
      <c r="B198" s="21" t="s">
        <v>75</v>
      </c>
      <c r="C198" s="22" t="str">
        <f>"15"</f>
        <v>15</v>
      </c>
      <c r="D198" s="22">
        <v>3.44</v>
      </c>
      <c r="E198" s="22">
        <v>2.9</v>
      </c>
      <c r="F198" s="22">
        <v>0</v>
      </c>
      <c r="G198" s="22">
        <v>39.841200000000001</v>
      </c>
      <c r="H198" s="21">
        <v>2.69</v>
      </c>
      <c r="I198" s="21">
        <v>2.84</v>
      </c>
      <c r="J198" s="21">
        <v>24.26</v>
      </c>
      <c r="K198" s="21">
        <v>0.27</v>
      </c>
      <c r="L198" s="21">
        <v>7.35</v>
      </c>
      <c r="M198" s="21">
        <v>15.12</v>
      </c>
      <c r="N198" s="21">
        <v>0.11</v>
      </c>
      <c r="O198" s="21">
        <v>0.01</v>
      </c>
      <c r="P198" s="21">
        <v>0.11</v>
      </c>
    </row>
    <row r="199" spans="1:16" s="21" customFormat="1" ht="15" x14ac:dyDescent="0.25">
      <c r="A199" s="21" t="str">
        <f>"478"</f>
        <v>478</v>
      </c>
      <c r="B199" s="21" t="s">
        <v>105</v>
      </c>
      <c r="C199" s="22" t="str">
        <f>"150"</f>
        <v>150</v>
      </c>
      <c r="D199" s="22">
        <v>8.91</v>
      </c>
      <c r="E199" s="22">
        <v>12.33</v>
      </c>
      <c r="F199" s="22">
        <v>27.28</v>
      </c>
      <c r="G199" s="22">
        <v>263.71764999999999</v>
      </c>
      <c r="H199" s="21">
        <v>26.7</v>
      </c>
      <c r="I199" s="21">
        <v>36.950000000000003</v>
      </c>
      <c r="J199" s="21">
        <v>132.76</v>
      </c>
      <c r="K199" s="21">
        <v>1.71</v>
      </c>
      <c r="L199" s="21">
        <v>42.67</v>
      </c>
      <c r="M199" s="21">
        <v>81.17</v>
      </c>
      <c r="N199" s="21">
        <v>2.25</v>
      </c>
      <c r="O199" s="21">
        <v>0.16</v>
      </c>
      <c r="P199" s="21">
        <v>12.41</v>
      </c>
    </row>
    <row r="200" spans="1:16" s="21" customFormat="1" ht="15" x14ac:dyDescent="0.25">
      <c r="A200" s="21" t="str">
        <f>"639"</f>
        <v>639</v>
      </c>
      <c r="B200" s="21" t="s">
        <v>77</v>
      </c>
      <c r="C200" s="22" t="str">
        <f>"180"</f>
        <v>180</v>
      </c>
      <c r="D200" s="22">
        <v>0.92</v>
      </c>
      <c r="E200" s="22">
        <v>0.05</v>
      </c>
      <c r="F200" s="22">
        <v>26.58</v>
      </c>
      <c r="G200" s="22">
        <v>112.28799599999999</v>
      </c>
      <c r="H200" s="21">
        <v>28.46</v>
      </c>
      <c r="I200" s="21">
        <v>17.96</v>
      </c>
      <c r="J200" s="21">
        <v>24.44</v>
      </c>
      <c r="K200" s="21">
        <v>0.61</v>
      </c>
      <c r="L200" s="21">
        <v>0</v>
      </c>
      <c r="M200" s="21">
        <v>104.94</v>
      </c>
      <c r="N200" s="21">
        <v>0.99</v>
      </c>
      <c r="O200" s="21">
        <v>0.02</v>
      </c>
      <c r="P200" s="21">
        <v>0.28999999999999998</v>
      </c>
    </row>
    <row r="201" spans="1:16" s="21" customFormat="1" ht="15" x14ac:dyDescent="0.25">
      <c r="A201" s="21" t="str">
        <f>"-"</f>
        <v>-</v>
      </c>
      <c r="B201" s="21" t="s">
        <v>28</v>
      </c>
      <c r="C201" s="22" t="str">
        <f>"30"</f>
        <v>30</v>
      </c>
      <c r="D201" s="22">
        <v>1.98</v>
      </c>
      <c r="E201" s="22">
        <v>0.2</v>
      </c>
      <c r="F201" s="22">
        <v>14.01</v>
      </c>
      <c r="G201" s="22">
        <v>67.170299999999997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21">
        <v>0</v>
      </c>
    </row>
    <row r="202" spans="1:16" s="19" customFormat="1" ht="15" x14ac:dyDescent="0.25">
      <c r="A202" s="19" t="str">
        <f>"-"</f>
        <v>-</v>
      </c>
      <c r="B202" s="19" t="s">
        <v>32</v>
      </c>
      <c r="C202" s="20" t="str">
        <f>"30"</f>
        <v>30</v>
      </c>
      <c r="D202" s="20">
        <v>1.98</v>
      </c>
      <c r="E202" s="20">
        <v>0.36</v>
      </c>
      <c r="F202" s="20">
        <v>10.02</v>
      </c>
      <c r="G202" s="20">
        <v>58.013999999999996</v>
      </c>
      <c r="H202" s="19">
        <v>10.5</v>
      </c>
      <c r="I202" s="19">
        <v>14.1</v>
      </c>
      <c r="J202" s="19">
        <v>47.4</v>
      </c>
      <c r="K202" s="19">
        <v>1.17</v>
      </c>
      <c r="L202" s="19">
        <v>0</v>
      </c>
      <c r="M202" s="19">
        <v>0.3</v>
      </c>
      <c r="N202" s="19">
        <v>0.42</v>
      </c>
      <c r="O202" s="19">
        <v>0.05</v>
      </c>
      <c r="P202" s="19">
        <v>0</v>
      </c>
    </row>
    <row r="203" spans="1:16" s="23" customFormat="1" ht="14.25" x14ac:dyDescent="0.2">
      <c r="B203" s="23" t="s">
        <v>33</v>
      </c>
      <c r="C203" s="24"/>
      <c r="D203" s="24">
        <v>20.21</v>
      </c>
      <c r="E203" s="24">
        <v>24.33</v>
      </c>
      <c r="F203" s="24">
        <v>96.73</v>
      </c>
      <c r="G203" s="24">
        <v>710.82</v>
      </c>
      <c r="H203" s="23">
        <v>118.12</v>
      </c>
      <c r="I203" s="23">
        <v>102.35</v>
      </c>
      <c r="J203" s="23">
        <v>307.16000000000003</v>
      </c>
      <c r="K203" s="23">
        <v>4.8899999999999997</v>
      </c>
      <c r="L203" s="23">
        <v>88.62</v>
      </c>
      <c r="M203" s="23">
        <v>539.47</v>
      </c>
      <c r="N203" s="23">
        <v>5.4</v>
      </c>
      <c r="O203" s="23">
        <v>0.33</v>
      </c>
      <c r="P203" s="23">
        <v>39.409999999999997</v>
      </c>
    </row>
    <row r="204" spans="1:16" s="5" customFormat="1" ht="15" x14ac:dyDescent="0.25">
      <c r="B204" s="18" t="s">
        <v>34</v>
      </c>
      <c r="C204" s="11"/>
      <c r="D204" s="11"/>
      <c r="E204" s="11"/>
      <c r="F204" s="11"/>
      <c r="G204" s="11"/>
    </row>
    <row r="205" spans="1:16" s="21" customFormat="1" ht="15" x14ac:dyDescent="0.25">
      <c r="A205" s="21" t="str">
        <f>"770"</f>
        <v>770</v>
      </c>
      <c r="B205" s="21" t="s">
        <v>106</v>
      </c>
      <c r="C205" s="22" t="str">
        <f>"100"</f>
        <v>100</v>
      </c>
      <c r="D205" s="22">
        <v>6.68</v>
      </c>
      <c r="E205" s="22">
        <v>11.84</v>
      </c>
      <c r="F205" s="22">
        <v>51.14</v>
      </c>
      <c r="G205" s="22">
        <v>343.58596700000004</v>
      </c>
      <c r="H205" s="21">
        <v>12.75</v>
      </c>
      <c r="I205" s="21">
        <v>9.69</v>
      </c>
      <c r="J205" s="21">
        <v>53.72</v>
      </c>
      <c r="K205" s="21">
        <v>0.76</v>
      </c>
      <c r="L205" s="21">
        <v>0</v>
      </c>
      <c r="M205" s="21">
        <v>0</v>
      </c>
      <c r="N205" s="21">
        <v>6.52</v>
      </c>
      <c r="O205" s="21">
        <v>0.08</v>
      </c>
      <c r="P205" s="21">
        <v>0</v>
      </c>
    </row>
    <row r="206" spans="1:16" s="19" customFormat="1" ht="15" x14ac:dyDescent="0.25">
      <c r="A206" s="19" t="str">
        <f>"698"</f>
        <v>698</v>
      </c>
      <c r="B206" s="19" t="s">
        <v>107</v>
      </c>
      <c r="C206" s="20" t="str">
        <f>"180"</f>
        <v>180</v>
      </c>
      <c r="D206" s="20">
        <v>5.29</v>
      </c>
      <c r="E206" s="20">
        <v>5.83</v>
      </c>
      <c r="F206" s="20">
        <v>7.29</v>
      </c>
      <c r="G206" s="20">
        <v>106.26924</v>
      </c>
      <c r="H206" s="19">
        <v>218.74</v>
      </c>
      <c r="I206" s="19">
        <v>25.52</v>
      </c>
      <c r="J206" s="19">
        <v>173.17</v>
      </c>
      <c r="K206" s="19">
        <v>0.18</v>
      </c>
      <c r="L206" s="19">
        <v>36.46</v>
      </c>
      <c r="M206" s="19">
        <v>40.92</v>
      </c>
      <c r="N206" s="19">
        <v>0</v>
      </c>
      <c r="O206" s="19">
        <v>0.05</v>
      </c>
      <c r="P206" s="19">
        <v>1.28</v>
      </c>
    </row>
    <row r="207" spans="1:16" s="23" customFormat="1" ht="14.25" x14ac:dyDescent="0.2">
      <c r="B207" s="23" t="s">
        <v>36</v>
      </c>
      <c r="C207" s="24"/>
      <c r="D207" s="24">
        <v>11.96</v>
      </c>
      <c r="E207" s="24">
        <v>17.68</v>
      </c>
      <c r="F207" s="24">
        <v>58.43</v>
      </c>
      <c r="G207" s="24">
        <v>449.86</v>
      </c>
      <c r="H207" s="23">
        <v>231.49</v>
      </c>
      <c r="I207" s="23">
        <v>35.21</v>
      </c>
      <c r="J207" s="23">
        <v>226.88</v>
      </c>
      <c r="K207" s="23">
        <v>0.94</v>
      </c>
      <c r="L207" s="23">
        <v>36.46</v>
      </c>
      <c r="M207" s="23">
        <v>40.92</v>
      </c>
      <c r="N207" s="23">
        <v>6.52</v>
      </c>
      <c r="O207" s="23">
        <v>0.14000000000000001</v>
      </c>
      <c r="P207" s="23">
        <v>1.28</v>
      </c>
    </row>
    <row r="208" spans="1:16" s="23" customFormat="1" ht="14.25" x14ac:dyDescent="0.2">
      <c r="B208" s="23" t="s">
        <v>37</v>
      </c>
      <c r="C208" s="24"/>
      <c r="D208" s="24">
        <v>68.760000000000005</v>
      </c>
      <c r="E208" s="24">
        <v>70.17</v>
      </c>
      <c r="F208" s="24">
        <v>220.23</v>
      </c>
      <c r="G208" s="24">
        <v>1826.68</v>
      </c>
      <c r="H208" s="23">
        <v>861.26</v>
      </c>
      <c r="I208" s="23">
        <v>217.27</v>
      </c>
      <c r="J208" s="23">
        <v>1048.8800000000001</v>
      </c>
      <c r="K208" s="23">
        <v>8.19</v>
      </c>
      <c r="L208" s="23">
        <v>297.31</v>
      </c>
      <c r="M208" s="23">
        <v>785.28</v>
      </c>
      <c r="N208" s="23">
        <v>13.1</v>
      </c>
      <c r="O208" s="23">
        <v>0.63</v>
      </c>
      <c r="P208" s="23">
        <v>41.75</v>
      </c>
    </row>
    <row r="209" spans="1:16" s="5" customFormat="1" ht="15" x14ac:dyDescent="0.25">
      <c r="C209" s="11"/>
      <c r="D209" s="11"/>
      <c r="E209" s="11"/>
      <c r="F209" s="11"/>
      <c r="G209" s="11"/>
    </row>
    <row r="210" spans="1:16" s="5" customFormat="1" ht="15" x14ac:dyDescent="0.25">
      <c r="C210" s="11"/>
      <c r="D210" s="11"/>
      <c r="E210" s="11"/>
      <c r="F210" s="11"/>
      <c r="G210" s="11"/>
    </row>
    <row r="211" spans="1:16" s="5" customFormat="1" ht="15" x14ac:dyDescent="0.25">
      <c r="C211" s="11"/>
      <c r="D211" s="11"/>
      <c r="E211" s="11"/>
      <c r="F211" s="11"/>
      <c r="G211" s="11"/>
    </row>
    <row r="212" spans="1:16" s="5" customFormat="1" ht="15" x14ac:dyDescent="0.25">
      <c r="C212" s="11"/>
      <c r="D212" s="11"/>
      <c r="E212" s="11"/>
      <c r="F212" s="11"/>
      <c r="G212" s="11"/>
    </row>
    <row r="213" spans="1:16" s="5" customFormat="1" ht="15" x14ac:dyDescent="0.25">
      <c r="C213" s="11"/>
      <c r="D213" s="11"/>
      <c r="E213" s="11"/>
      <c r="F213" s="11"/>
      <c r="G213" s="11"/>
    </row>
    <row r="214" spans="1:16" s="5" customFormat="1" ht="15" x14ac:dyDescent="0.25">
      <c r="C214" s="11"/>
      <c r="D214" s="11"/>
      <c r="E214" s="11"/>
      <c r="F214" s="11"/>
      <c r="G214" s="11"/>
    </row>
    <row r="215" spans="1:16" s="5" customFormat="1" ht="15" x14ac:dyDescent="0.25">
      <c r="C215" s="11"/>
      <c r="D215" s="11"/>
      <c r="E215" s="11"/>
      <c r="F215" s="11"/>
      <c r="G215" s="11"/>
    </row>
    <row r="216" spans="1:16" s="5" customFormat="1" ht="15" x14ac:dyDescent="0.25">
      <c r="C216" s="11"/>
      <c r="D216" s="11"/>
      <c r="E216" s="11"/>
      <c r="F216" s="11"/>
      <c r="G216" s="11"/>
    </row>
    <row r="217" spans="1:16" s="5" customFormat="1" ht="15" x14ac:dyDescent="0.25">
      <c r="C217" s="11"/>
      <c r="D217" s="11"/>
      <c r="E217" s="11"/>
      <c r="F217" s="11"/>
      <c r="G217" s="11"/>
    </row>
    <row r="218" spans="1:16" s="5" customFormat="1" ht="15" x14ac:dyDescent="0.25">
      <c r="C218" s="11"/>
      <c r="D218" s="11"/>
      <c r="E218" s="11"/>
      <c r="F218" s="11"/>
      <c r="G218" s="11"/>
    </row>
    <row r="219" spans="1:16" s="5" customFormat="1" ht="15" x14ac:dyDescent="0.25">
      <c r="C219" s="11"/>
      <c r="D219" s="11"/>
      <c r="E219" s="11"/>
      <c r="F219" s="11"/>
      <c r="G219" s="11"/>
    </row>
    <row r="220" spans="1:16" s="5" customFormat="1" ht="15" x14ac:dyDescent="0.25">
      <c r="C220" s="11"/>
      <c r="D220" s="11"/>
      <c r="E220" s="11"/>
      <c r="F220" s="11"/>
      <c r="G220" s="11"/>
    </row>
    <row r="221" spans="1:16" s="5" customFormat="1" ht="15" x14ac:dyDescent="0.25">
      <c r="C221" s="11"/>
      <c r="D221" s="11"/>
      <c r="E221" s="11"/>
      <c r="F221" s="11"/>
      <c r="G221" s="11"/>
    </row>
    <row r="222" spans="1:16" s="5" customFormat="1" ht="15" x14ac:dyDescent="0.25">
      <c r="C222" s="11"/>
      <c r="D222" s="11"/>
      <c r="E222" s="11"/>
      <c r="F222" s="11"/>
      <c r="G222" s="11"/>
    </row>
    <row r="223" spans="1:16" s="5" customFormat="1" ht="15" x14ac:dyDescent="0.25">
      <c r="C223" s="11"/>
      <c r="D223" s="11"/>
      <c r="E223" s="11"/>
      <c r="F223" s="11"/>
      <c r="G223" s="11"/>
      <c r="O223" s="5">
        <v>6</v>
      </c>
    </row>
    <row r="224" spans="1:16" s="5" customFormat="1" ht="15" customHeight="1" x14ac:dyDescent="0.25">
      <c r="A224" s="54" t="s">
        <v>12</v>
      </c>
      <c r="B224" s="48" t="s">
        <v>0</v>
      </c>
      <c r="C224" s="48" t="s">
        <v>4</v>
      </c>
      <c r="D224" s="15" t="s">
        <v>2</v>
      </c>
      <c r="E224" s="15" t="s">
        <v>6</v>
      </c>
      <c r="F224" s="48" t="s">
        <v>5</v>
      </c>
      <c r="G224" s="49" t="s">
        <v>3</v>
      </c>
      <c r="H224" s="51" t="s">
        <v>11</v>
      </c>
      <c r="I224" s="51"/>
      <c r="J224" s="51"/>
      <c r="K224" s="51"/>
      <c r="L224" s="52" t="s">
        <v>13</v>
      </c>
      <c r="M224" s="52"/>
      <c r="N224" s="52"/>
      <c r="O224" s="52"/>
      <c r="P224" s="53"/>
    </row>
    <row r="225" spans="1:16" s="5" customFormat="1" ht="15" customHeight="1" x14ac:dyDescent="0.25">
      <c r="A225" s="55"/>
      <c r="B225" s="48"/>
      <c r="C225" s="48"/>
      <c r="D225" s="15" t="s">
        <v>1</v>
      </c>
      <c r="E225" s="15" t="s">
        <v>1</v>
      </c>
      <c r="F225" s="48"/>
      <c r="G225" s="50"/>
      <c r="H225" s="16" t="s">
        <v>7</v>
      </c>
      <c r="I225" s="16" t="s">
        <v>8</v>
      </c>
      <c r="J225" s="16" t="s">
        <v>9</v>
      </c>
      <c r="K225" s="16" t="s">
        <v>10</v>
      </c>
      <c r="L225" s="16" t="s">
        <v>14</v>
      </c>
      <c r="M225" s="16" t="s">
        <v>15</v>
      </c>
      <c r="N225" s="16" t="s">
        <v>16</v>
      </c>
      <c r="O225" s="16" t="s">
        <v>17</v>
      </c>
      <c r="P225" s="17" t="s">
        <v>18</v>
      </c>
    </row>
    <row r="226" spans="1:16" s="5" customFormat="1" ht="15" x14ac:dyDescent="0.25">
      <c r="B226" s="23" t="s">
        <v>58</v>
      </c>
      <c r="C226" s="11"/>
      <c r="D226" s="11"/>
      <c r="E226" s="11"/>
      <c r="F226" s="11"/>
      <c r="G226" s="11"/>
    </row>
    <row r="227" spans="1:16" s="5" customFormat="1" ht="15" x14ac:dyDescent="0.25">
      <c r="B227" s="18" t="s">
        <v>25</v>
      </c>
      <c r="C227" s="11"/>
      <c r="D227" s="11"/>
      <c r="E227" s="11"/>
      <c r="F227" s="11"/>
      <c r="G227" s="11"/>
    </row>
    <row r="228" spans="1:16" s="21" customFormat="1" ht="15" x14ac:dyDescent="0.25">
      <c r="A228" s="21" t="str">
        <f>"фирменное"</f>
        <v>фирменное</v>
      </c>
      <c r="B228" s="21" t="s">
        <v>188</v>
      </c>
      <c r="C228" s="22" t="str">
        <f>"205"</f>
        <v>205</v>
      </c>
      <c r="D228" s="22">
        <v>5.96</v>
      </c>
      <c r="E228" s="22">
        <v>7.35</v>
      </c>
      <c r="F228" s="22">
        <v>34.19</v>
      </c>
      <c r="G228" s="22">
        <v>229.39594919999999</v>
      </c>
      <c r="H228" s="21">
        <v>125.64</v>
      </c>
      <c r="I228" s="21">
        <v>35.01</v>
      </c>
      <c r="J228" s="21">
        <v>146.21</v>
      </c>
      <c r="K228" s="21">
        <v>0.75</v>
      </c>
      <c r="L228" s="21">
        <v>39.799999999999997</v>
      </c>
      <c r="M228" s="21">
        <v>44.74</v>
      </c>
      <c r="N228" s="21">
        <v>0.18</v>
      </c>
      <c r="O228" s="21">
        <v>0.1</v>
      </c>
      <c r="P228" s="21">
        <v>0.51</v>
      </c>
    </row>
    <row r="229" spans="1:16" s="21" customFormat="1" ht="15" x14ac:dyDescent="0.25">
      <c r="A229" s="21" t="str">
        <f>"3"</f>
        <v>3</v>
      </c>
      <c r="B229" s="21" t="s">
        <v>108</v>
      </c>
      <c r="C229" s="22" t="str">
        <f>"15"</f>
        <v>15</v>
      </c>
      <c r="D229" s="22">
        <v>3.68</v>
      </c>
      <c r="E229" s="22">
        <v>4.34</v>
      </c>
      <c r="F229" s="22">
        <v>0</v>
      </c>
      <c r="G229" s="22">
        <v>54.610499999999995</v>
      </c>
      <c r="H229" s="21">
        <v>129.36000000000001</v>
      </c>
      <c r="I229" s="21">
        <v>5.15</v>
      </c>
      <c r="J229" s="21">
        <v>73.5</v>
      </c>
      <c r="K229" s="21">
        <v>0.15</v>
      </c>
      <c r="L229" s="21">
        <v>38.22</v>
      </c>
      <c r="M229" s="21">
        <v>43.2</v>
      </c>
      <c r="N229" s="21">
        <v>0.08</v>
      </c>
      <c r="O229" s="21">
        <v>0.01</v>
      </c>
      <c r="P229" s="21">
        <v>0.1</v>
      </c>
    </row>
    <row r="230" spans="1:16" s="21" customFormat="1" ht="15" x14ac:dyDescent="0.25">
      <c r="A230" s="21" t="str">
        <f>"-"</f>
        <v>-</v>
      </c>
      <c r="B230" s="21" t="s">
        <v>26</v>
      </c>
      <c r="C230" s="22" t="s">
        <v>62</v>
      </c>
      <c r="D230" s="22">
        <v>1.96</v>
      </c>
      <c r="E230" s="22">
        <v>0.78</v>
      </c>
      <c r="F230" s="22">
        <v>20.78</v>
      </c>
      <c r="G230" s="22">
        <v>106.07520000000001</v>
      </c>
      <c r="H230" s="21">
        <v>73.5</v>
      </c>
      <c r="I230" s="21">
        <v>28.42</v>
      </c>
      <c r="J230" s="21">
        <v>49.98</v>
      </c>
      <c r="K230" s="21">
        <v>4.3099999999999996</v>
      </c>
      <c r="L230" s="21">
        <v>0</v>
      </c>
      <c r="M230" s="21">
        <v>10</v>
      </c>
      <c r="N230" s="21">
        <v>60</v>
      </c>
      <c r="O230" s="21">
        <v>0.39</v>
      </c>
      <c r="P230" s="21">
        <v>129.36000000000001</v>
      </c>
    </row>
    <row r="231" spans="1:16" s="21" customFormat="1" ht="15" x14ac:dyDescent="0.25">
      <c r="A231" s="21" t="str">
        <f>"692"</f>
        <v>692</v>
      </c>
      <c r="B231" s="21" t="s">
        <v>109</v>
      </c>
      <c r="C231" s="22" t="str">
        <f>"180"</f>
        <v>180</v>
      </c>
      <c r="D231" s="22">
        <v>2.34</v>
      </c>
      <c r="E231" s="22">
        <v>1.67</v>
      </c>
      <c r="F231" s="22">
        <v>19.68</v>
      </c>
      <c r="G231" s="22">
        <v>99.245339999999999</v>
      </c>
      <c r="H231" s="21">
        <v>52.9</v>
      </c>
      <c r="I231" s="21">
        <v>5.99</v>
      </c>
      <c r="J231" s="21">
        <v>37.67</v>
      </c>
      <c r="K231" s="21">
        <v>0.1</v>
      </c>
      <c r="L231" s="21">
        <v>9</v>
      </c>
      <c r="M231" s="21">
        <v>9.9</v>
      </c>
      <c r="N231" s="21">
        <v>0</v>
      </c>
      <c r="O231" s="21">
        <v>0.02</v>
      </c>
      <c r="P231" s="21">
        <v>0.23</v>
      </c>
    </row>
    <row r="232" spans="1:16" s="19" customFormat="1" ht="15" x14ac:dyDescent="0.25">
      <c r="A232" s="19" t="str">
        <f>"-"</f>
        <v>-</v>
      </c>
      <c r="B232" s="19" t="s">
        <v>28</v>
      </c>
      <c r="C232" s="20" t="str">
        <f>"30"</f>
        <v>30</v>
      </c>
      <c r="D232" s="20">
        <v>1.98</v>
      </c>
      <c r="E232" s="20">
        <v>0.2</v>
      </c>
      <c r="F232" s="20">
        <v>14.01</v>
      </c>
      <c r="G232" s="20">
        <v>67.170299999999997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9">
        <v>0</v>
      </c>
    </row>
    <row r="233" spans="1:16" s="23" customFormat="1" ht="14.25" x14ac:dyDescent="0.2">
      <c r="B233" s="23" t="s">
        <v>29</v>
      </c>
      <c r="C233" s="24"/>
      <c r="D233" s="24">
        <v>15.92</v>
      </c>
      <c r="E233" s="24">
        <v>14.33</v>
      </c>
      <c r="F233" s="24">
        <v>88.65</v>
      </c>
      <c r="G233" s="24">
        <v>556.5</v>
      </c>
      <c r="H233" s="23">
        <v>381.41</v>
      </c>
      <c r="I233" s="23">
        <v>74.56</v>
      </c>
      <c r="J233" s="23">
        <v>307.35000000000002</v>
      </c>
      <c r="K233" s="23">
        <v>5.3</v>
      </c>
      <c r="L233" s="23">
        <v>87.02</v>
      </c>
      <c r="M233" s="23">
        <v>107.84</v>
      </c>
      <c r="N233" s="23">
        <v>60.25</v>
      </c>
      <c r="O233" s="23">
        <v>0.52</v>
      </c>
      <c r="P233" s="23">
        <v>130.21</v>
      </c>
    </row>
    <row r="234" spans="1:16" s="5" customFormat="1" ht="15" x14ac:dyDescent="0.25">
      <c r="B234" s="18" t="s">
        <v>30</v>
      </c>
      <c r="C234" s="11"/>
      <c r="D234" s="11"/>
      <c r="E234" s="11"/>
      <c r="F234" s="11"/>
      <c r="G234" s="11"/>
    </row>
    <row r="235" spans="1:16" s="21" customFormat="1" ht="15" x14ac:dyDescent="0.25">
      <c r="A235" s="21" t="str">
        <f>"49"</f>
        <v>49</v>
      </c>
      <c r="B235" s="21" t="s">
        <v>46</v>
      </c>
      <c r="C235" s="22" t="str">
        <f>"60"</f>
        <v>60</v>
      </c>
      <c r="D235" s="22">
        <v>0.52</v>
      </c>
      <c r="E235" s="22">
        <v>2.41</v>
      </c>
      <c r="F235" s="22">
        <v>4.3899999999999997</v>
      </c>
      <c r="G235" s="22">
        <v>43.023254400000006</v>
      </c>
      <c r="H235" s="21">
        <v>11.3</v>
      </c>
      <c r="I235" s="21">
        <v>15.05</v>
      </c>
      <c r="J235" s="21">
        <v>21.71</v>
      </c>
      <c r="K235" s="21">
        <v>0.4</v>
      </c>
      <c r="L235" s="21">
        <v>0</v>
      </c>
      <c r="M235" s="21">
        <v>780.3</v>
      </c>
      <c r="N235" s="21">
        <v>1.22</v>
      </c>
      <c r="O235" s="21">
        <v>0.02</v>
      </c>
      <c r="P235" s="21">
        <v>2.5</v>
      </c>
    </row>
    <row r="236" spans="1:16" s="21" customFormat="1" ht="15" x14ac:dyDescent="0.25">
      <c r="A236" s="21" t="str">
        <f>"110"</f>
        <v>110</v>
      </c>
      <c r="B236" s="21" t="s">
        <v>82</v>
      </c>
      <c r="C236" s="22" t="str">
        <f>"200/10"</f>
        <v>200/10</v>
      </c>
      <c r="D236" s="22">
        <v>1.67</v>
      </c>
      <c r="E236" s="22">
        <v>5.33</v>
      </c>
      <c r="F236" s="22">
        <v>10.39</v>
      </c>
      <c r="G236" s="22">
        <v>99.142248100000003</v>
      </c>
      <c r="H236" s="21">
        <v>38.049999999999997</v>
      </c>
      <c r="I236" s="21">
        <v>18.89</v>
      </c>
      <c r="J236" s="21">
        <v>43.28</v>
      </c>
      <c r="K236" s="21">
        <v>0.91</v>
      </c>
      <c r="L236" s="21">
        <v>38.6</v>
      </c>
      <c r="M236" s="21">
        <v>217.52</v>
      </c>
      <c r="N236" s="21">
        <v>0.22</v>
      </c>
      <c r="O236" s="21">
        <v>0.04</v>
      </c>
      <c r="P236" s="21">
        <v>6.41</v>
      </c>
    </row>
    <row r="237" spans="1:16" s="21" customFormat="1" ht="15" x14ac:dyDescent="0.25">
      <c r="A237" s="21" t="str">
        <f>""</f>
        <v/>
      </c>
      <c r="B237" s="21" t="s">
        <v>110</v>
      </c>
      <c r="C237" s="22" t="str">
        <f>"10"</f>
        <v>10</v>
      </c>
      <c r="D237" s="22">
        <v>2.68</v>
      </c>
      <c r="E237" s="22">
        <v>1.92</v>
      </c>
      <c r="F237" s="22">
        <v>0</v>
      </c>
      <c r="G237" s="22">
        <v>27.993600000000001</v>
      </c>
      <c r="H237" s="21">
        <v>1.1499999999999999</v>
      </c>
      <c r="I237" s="21">
        <v>2.64</v>
      </c>
      <c r="J237" s="21">
        <v>21.06</v>
      </c>
      <c r="K237" s="21">
        <v>0.35</v>
      </c>
      <c r="L237" s="21">
        <v>0</v>
      </c>
      <c r="M237" s="21">
        <v>0</v>
      </c>
      <c r="N237" s="21">
        <v>0.06</v>
      </c>
      <c r="O237" s="21">
        <v>0.01</v>
      </c>
      <c r="P237" s="21">
        <v>0</v>
      </c>
    </row>
    <row r="238" spans="1:16" s="21" customFormat="1" ht="31.5" customHeight="1" x14ac:dyDescent="0.25">
      <c r="A238" s="21" t="str">
        <f>"451"</f>
        <v>451</v>
      </c>
      <c r="B238" s="37" t="s">
        <v>94</v>
      </c>
      <c r="C238" s="36">
        <v>110</v>
      </c>
      <c r="D238" s="22">
        <v>12.66</v>
      </c>
      <c r="E238" s="22">
        <v>12.2</v>
      </c>
      <c r="F238" s="22">
        <v>12.76</v>
      </c>
      <c r="G238" s="22">
        <v>213.86</v>
      </c>
      <c r="H238" s="21">
        <v>11.21</v>
      </c>
      <c r="I238" s="21">
        <v>17.420000000000002</v>
      </c>
      <c r="J238" s="21">
        <v>107.85</v>
      </c>
      <c r="K238" s="21">
        <v>1.88</v>
      </c>
      <c r="L238" s="21">
        <v>6.37</v>
      </c>
      <c r="M238" s="21">
        <v>56.75</v>
      </c>
      <c r="N238" s="21">
        <v>2.58</v>
      </c>
      <c r="O238" s="21">
        <v>0.06</v>
      </c>
      <c r="P238" s="21">
        <v>0.6</v>
      </c>
    </row>
    <row r="239" spans="1:16" s="21" customFormat="1" ht="15" x14ac:dyDescent="0.25">
      <c r="A239" s="21" t="str">
        <f>"516"</f>
        <v>516</v>
      </c>
      <c r="B239" s="21" t="s">
        <v>68</v>
      </c>
      <c r="C239" s="22" t="str">
        <f>"150"</f>
        <v>150</v>
      </c>
      <c r="D239" s="22">
        <v>5.51</v>
      </c>
      <c r="E239" s="22">
        <v>4.57</v>
      </c>
      <c r="F239" s="22">
        <v>32.86</v>
      </c>
      <c r="G239" s="22">
        <v>201.10604999999995</v>
      </c>
      <c r="H239" s="21">
        <v>12.17</v>
      </c>
      <c r="I239" s="21">
        <v>7.72</v>
      </c>
      <c r="J239" s="21">
        <v>42.5</v>
      </c>
      <c r="K239" s="21">
        <v>0.79</v>
      </c>
      <c r="L239" s="21">
        <v>29.5</v>
      </c>
      <c r="M239" s="21">
        <v>32.65</v>
      </c>
      <c r="N239" s="21">
        <v>0.84</v>
      </c>
      <c r="O239" s="21">
        <v>0.06</v>
      </c>
      <c r="P239" s="21">
        <v>0</v>
      </c>
    </row>
    <row r="240" spans="1:16" s="21" customFormat="1" ht="15" x14ac:dyDescent="0.25">
      <c r="A240" s="21" t="str">
        <f>"686"</f>
        <v>686</v>
      </c>
      <c r="B240" s="21" t="s">
        <v>111</v>
      </c>
      <c r="C240" s="22" t="str">
        <f>"180/6"</f>
        <v>180/6</v>
      </c>
      <c r="D240" s="22">
        <v>0.23</v>
      </c>
      <c r="E240" s="22">
        <v>0.05</v>
      </c>
      <c r="F240" s="22">
        <v>13.43</v>
      </c>
      <c r="G240" s="22">
        <v>53.977384000000001</v>
      </c>
      <c r="H240" s="21">
        <v>2.91</v>
      </c>
      <c r="I240" s="21">
        <v>0.74</v>
      </c>
      <c r="J240" s="21">
        <v>1.33</v>
      </c>
      <c r="K240" s="21">
        <v>0.08</v>
      </c>
      <c r="L240" s="21">
        <v>0</v>
      </c>
      <c r="M240" s="21">
        <v>0.13</v>
      </c>
      <c r="N240" s="21">
        <v>0.01</v>
      </c>
      <c r="O240" s="21">
        <v>0</v>
      </c>
      <c r="P240" s="21">
        <v>1.04</v>
      </c>
    </row>
    <row r="241" spans="1:16" s="21" customFormat="1" ht="15" x14ac:dyDescent="0.25">
      <c r="A241" s="21" t="str">
        <f>"-"</f>
        <v>-</v>
      </c>
      <c r="B241" s="21" t="s">
        <v>28</v>
      </c>
      <c r="C241" s="22" t="str">
        <f>"30"</f>
        <v>30</v>
      </c>
      <c r="D241" s="22">
        <v>1.98</v>
      </c>
      <c r="E241" s="22">
        <v>0.2</v>
      </c>
      <c r="F241" s="22">
        <v>14.01</v>
      </c>
      <c r="G241" s="22">
        <v>67.440299999999993</v>
      </c>
      <c r="H241" s="21">
        <v>4.49</v>
      </c>
      <c r="I241" s="21">
        <v>6.63</v>
      </c>
      <c r="J241" s="21">
        <v>17.489999999999998</v>
      </c>
      <c r="K241" s="21">
        <v>0.46</v>
      </c>
      <c r="L241" s="21">
        <v>0</v>
      </c>
      <c r="M241" s="21">
        <v>0</v>
      </c>
      <c r="N241" s="21">
        <v>0.39</v>
      </c>
      <c r="O241" s="21">
        <v>0.04</v>
      </c>
      <c r="P241" s="21">
        <v>0</v>
      </c>
    </row>
    <row r="242" spans="1:16" s="19" customFormat="1" ht="15" x14ac:dyDescent="0.25">
      <c r="A242" s="19" t="str">
        <f>"-"</f>
        <v>-</v>
      </c>
      <c r="B242" s="19" t="s">
        <v>32</v>
      </c>
      <c r="C242" s="20" t="str">
        <f>"30"</f>
        <v>30</v>
      </c>
      <c r="D242" s="20">
        <v>1.98</v>
      </c>
      <c r="E242" s="20">
        <v>0.36</v>
      </c>
      <c r="F242" s="20">
        <v>10.02</v>
      </c>
      <c r="G242" s="20">
        <v>58.013999999999996</v>
      </c>
      <c r="H242" s="19">
        <v>10.5</v>
      </c>
      <c r="I242" s="19">
        <v>14.1</v>
      </c>
      <c r="J242" s="19">
        <v>47.4</v>
      </c>
      <c r="K242" s="19">
        <v>1.17</v>
      </c>
      <c r="L242" s="19">
        <v>0</v>
      </c>
      <c r="M242" s="19">
        <v>0.3</v>
      </c>
      <c r="N242" s="19">
        <v>0.42</v>
      </c>
      <c r="O242" s="19">
        <v>0.05</v>
      </c>
      <c r="P242" s="19">
        <v>0</v>
      </c>
    </row>
    <row r="243" spans="1:16" s="23" customFormat="1" ht="14.25" x14ac:dyDescent="0.2">
      <c r="B243" s="23" t="s">
        <v>33</v>
      </c>
      <c r="C243" s="24"/>
      <c r="D243" s="24">
        <f t="shared" ref="D243:P243" si="2">SUM(D235:D242)</f>
        <v>27.23</v>
      </c>
      <c r="E243" s="24">
        <f t="shared" si="2"/>
        <v>27.04</v>
      </c>
      <c r="F243" s="24">
        <f t="shared" si="2"/>
        <v>97.86</v>
      </c>
      <c r="G243" s="24">
        <f t="shared" si="2"/>
        <v>764.55683650000003</v>
      </c>
      <c r="H243" s="23">
        <f t="shared" si="2"/>
        <v>91.779999999999987</v>
      </c>
      <c r="I243" s="23">
        <f t="shared" si="2"/>
        <v>83.19</v>
      </c>
      <c r="J243" s="23">
        <f t="shared" si="2"/>
        <v>302.62</v>
      </c>
      <c r="K243" s="23">
        <f t="shared" si="2"/>
        <v>6.04</v>
      </c>
      <c r="L243" s="23">
        <f t="shared" si="2"/>
        <v>74.47</v>
      </c>
      <c r="M243" s="23">
        <f t="shared" si="2"/>
        <v>1087.6500000000001</v>
      </c>
      <c r="N243" s="23">
        <f t="shared" si="2"/>
        <v>5.7399999999999993</v>
      </c>
      <c r="O243" s="23">
        <f t="shared" si="2"/>
        <v>0.28000000000000003</v>
      </c>
      <c r="P243" s="23">
        <f t="shared" si="2"/>
        <v>10.55</v>
      </c>
    </row>
    <row r="244" spans="1:16" s="5" customFormat="1" ht="15" x14ac:dyDescent="0.25">
      <c r="B244" s="18" t="s">
        <v>34</v>
      </c>
      <c r="C244" s="11"/>
      <c r="D244" s="11"/>
      <c r="E244" s="11"/>
      <c r="F244" s="11"/>
      <c r="G244" s="11"/>
    </row>
    <row r="245" spans="1:16" s="21" customFormat="1" ht="15" x14ac:dyDescent="0.25">
      <c r="A245" s="21" t="str">
        <f>"767"</f>
        <v>767</v>
      </c>
      <c r="B245" s="21" t="s">
        <v>112</v>
      </c>
      <c r="C245" s="22" t="str">
        <f>"100"</f>
        <v>100</v>
      </c>
      <c r="D245" s="22">
        <v>7.87</v>
      </c>
      <c r="E245" s="22">
        <v>7.04</v>
      </c>
      <c r="F245" s="22">
        <v>55.66</v>
      </c>
      <c r="G245" s="22">
        <v>323.989938</v>
      </c>
      <c r="H245" s="21">
        <v>17.95</v>
      </c>
      <c r="I245" s="21">
        <v>11.28</v>
      </c>
      <c r="J245" s="21">
        <v>65</v>
      </c>
      <c r="K245" s="21">
        <v>0.97</v>
      </c>
      <c r="L245" s="21">
        <v>14.25</v>
      </c>
      <c r="M245" s="21">
        <v>15.6</v>
      </c>
      <c r="N245" s="21">
        <v>3.62</v>
      </c>
      <c r="O245" s="21">
        <v>0.1</v>
      </c>
      <c r="P245" s="21">
        <v>0</v>
      </c>
    </row>
    <row r="246" spans="1:16" s="21" customFormat="1" ht="15" x14ac:dyDescent="0.25">
      <c r="A246" s="21" t="str">
        <f>"335"</f>
        <v>335</v>
      </c>
      <c r="B246" s="21" t="s">
        <v>88</v>
      </c>
      <c r="C246" s="22" t="str">
        <f>"100"</f>
        <v>100</v>
      </c>
      <c r="D246" s="22">
        <v>1.3</v>
      </c>
      <c r="E246" s="22">
        <v>3.86</v>
      </c>
      <c r="F246" s="22">
        <v>10.210000000000001</v>
      </c>
      <c r="G246" s="22">
        <v>84.797880000000006</v>
      </c>
      <c r="H246" s="21">
        <v>30.5</v>
      </c>
      <c r="I246" s="21">
        <v>34.14</v>
      </c>
      <c r="J246" s="21">
        <v>51.22</v>
      </c>
      <c r="K246" s="21">
        <v>1.03</v>
      </c>
      <c r="L246" s="21">
        <v>29.5</v>
      </c>
      <c r="M246" s="21">
        <v>1733.65</v>
      </c>
      <c r="N246" s="21">
        <v>6.39</v>
      </c>
      <c r="O246" s="21">
        <v>0.08</v>
      </c>
      <c r="P246" s="21">
        <v>6.98</v>
      </c>
    </row>
    <row r="247" spans="1:16" s="19" customFormat="1" ht="15" x14ac:dyDescent="0.25">
      <c r="A247" s="19" t="str">
        <f>"-"</f>
        <v>-</v>
      </c>
      <c r="B247" s="19" t="s">
        <v>171</v>
      </c>
      <c r="C247" s="20" t="str">
        <f>"180"</f>
        <v>180</v>
      </c>
      <c r="D247" s="20">
        <v>0.9</v>
      </c>
      <c r="E247" s="20">
        <v>0.18</v>
      </c>
      <c r="F247" s="20">
        <v>18.18</v>
      </c>
      <c r="G247" s="20">
        <v>77.831999999999994</v>
      </c>
      <c r="H247" s="19">
        <v>12.6</v>
      </c>
      <c r="I247" s="19">
        <v>7.2</v>
      </c>
      <c r="J247" s="19">
        <v>12.6</v>
      </c>
      <c r="K247" s="19">
        <v>2.52</v>
      </c>
      <c r="L247" s="19">
        <v>0</v>
      </c>
      <c r="M247" s="19">
        <v>0</v>
      </c>
      <c r="N247" s="19">
        <v>0.18</v>
      </c>
      <c r="O247" s="19">
        <v>0.02</v>
      </c>
      <c r="P247" s="19">
        <v>3.6</v>
      </c>
    </row>
    <row r="248" spans="1:16" s="23" customFormat="1" ht="14.25" x14ac:dyDescent="0.2">
      <c r="B248" s="23" t="s">
        <v>36</v>
      </c>
      <c r="C248" s="24"/>
      <c r="D248" s="24">
        <v>10.07</v>
      </c>
      <c r="E248" s="24">
        <v>11.08</v>
      </c>
      <c r="F248" s="24">
        <v>84.05</v>
      </c>
      <c r="G248" s="24">
        <v>486.62</v>
      </c>
      <c r="H248" s="23">
        <v>61.05</v>
      </c>
      <c r="I248" s="23">
        <v>52.62</v>
      </c>
      <c r="J248" s="23">
        <v>128.81</v>
      </c>
      <c r="K248" s="23">
        <v>4.5199999999999996</v>
      </c>
      <c r="L248" s="23">
        <v>43.75</v>
      </c>
      <c r="M248" s="23">
        <v>1749.25</v>
      </c>
      <c r="N248" s="23">
        <v>10.19</v>
      </c>
      <c r="O248" s="23">
        <v>0.2</v>
      </c>
      <c r="P248" s="23">
        <v>10.58</v>
      </c>
    </row>
    <row r="249" spans="1:16" s="23" customFormat="1" ht="14.25" x14ac:dyDescent="0.2">
      <c r="B249" s="23" t="s">
        <v>37</v>
      </c>
      <c r="C249" s="24"/>
      <c r="D249" s="24">
        <v>53.23</v>
      </c>
      <c r="E249" s="24">
        <v>52.45</v>
      </c>
      <c r="F249" s="24">
        <v>270.55</v>
      </c>
      <c r="G249" s="24">
        <v>1807.68</v>
      </c>
      <c r="H249" s="23">
        <v>533.24</v>
      </c>
      <c r="I249" s="23">
        <v>210.33</v>
      </c>
      <c r="J249" s="23">
        <v>738.62</v>
      </c>
      <c r="K249" s="23">
        <v>15.85</v>
      </c>
      <c r="L249" s="23">
        <v>205.24</v>
      </c>
      <c r="M249" s="23">
        <v>2944.75</v>
      </c>
      <c r="N249" s="23">
        <v>76.19</v>
      </c>
      <c r="O249" s="23">
        <v>0.99</v>
      </c>
      <c r="P249" s="23">
        <v>151.34</v>
      </c>
    </row>
    <row r="250" spans="1:16" s="5" customFormat="1" ht="15" x14ac:dyDescent="0.25">
      <c r="C250" s="11"/>
      <c r="D250" s="11"/>
      <c r="E250" s="11"/>
      <c r="F250" s="11"/>
      <c r="G250" s="11"/>
    </row>
    <row r="251" spans="1:16" s="5" customFormat="1" ht="15" x14ac:dyDescent="0.25">
      <c r="C251" s="11"/>
      <c r="D251" s="11"/>
      <c r="E251" s="11"/>
      <c r="F251" s="11"/>
      <c r="G251" s="11"/>
    </row>
    <row r="252" spans="1:16" s="5" customFormat="1" ht="15" x14ac:dyDescent="0.25">
      <c r="C252" s="11"/>
      <c r="D252" s="11"/>
      <c r="E252" s="11"/>
      <c r="F252" s="11"/>
      <c r="G252" s="11"/>
    </row>
    <row r="253" spans="1:16" s="5" customFormat="1" ht="15" x14ac:dyDescent="0.25">
      <c r="C253" s="11"/>
      <c r="D253" s="11"/>
      <c r="E253" s="11"/>
      <c r="F253" s="11"/>
      <c r="G253" s="11"/>
    </row>
    <row r="254" spans="1:16" s="5" customFormat="1" ht="15" x14ac:dyDescent="0.25">
      <c r="C254" s="11"/>
      <c r="D254" s="11"/>
      <c r="E254" s="11"/>
      <c r="F254" s="11"/>
      <c r="G254" s="11"/>
    </row>
    <row r="255" spans="1:16" s="5" customFormat="1" ht="15" x14ac:dyDescent="0.25">
      <c r="C255" s="11"/>
      <c r="D255" s="11"/>
      <c r="E255" s="11"/>
      <c r="F255" s="11"/>
      <c r="G255" s="11"/>
    </row>
    <row r="256" spans="1:16" s="5" customFormat="1" ht="15" x14ac:dyDescent="0.25">
      <c r="C256" s="11"/>
      <c r="D256" s="11"/>
      <c r="E256" s="11"/>
      <c r="F256" s="11"/>
      <c r="G256" s="11"/>
    </row>
    <row r="257" spans="1:16" s="5" customFormat="1" ht="15" x14ac:dyDescent="0.25">
      <c r="C257" s="11"/>
      <c r="D257" s="11"/>
      <c r="E257" s="11"/>
      <c r="F257" s="11"/>
      <c r="G257" s="11"/>
    </row>
    <row r="258" spans="1:16" s="5" customFormat="1" ht="15" x14ac:dyDescent="0.25">
      <c r="C258" s="11"/>
      <c r="D258" s="11"/>
      <c r="E258" s="11"/>
      <c r="F258" s="11"/>
      <c r="G258" s="11"/>
    </row>
    <row r="259" spans="1:16" s="5" customFormat="1" ht="15" x14ac:dyDescent="0.25">
      <c r="C259" s="11"/>
      <c r="D259" s="11"/>
      <c r="E259" s="11"/>
      <c r="F259" s="11"/>
      <c r="G259" s="11"/>
      <c r="O259" s="5">
        <v>7</v>
      </c>
    </row>
    <row r="260" spans="1:16" s="5" customFormat="1" ht="15" customHeight="1" x14ac:dyDescent="0.25">
      <c r="A260" s="54" t="s">
        <v>12</v>
      </c>
      <c r="B260" s="48" t="s">
        <v>0</v>
      </c>
      <c r="C260" s="48" t="s">
        <v>4</v>
      </c>
      <c r="D260" s="15" t="s">
        <v>2</v>
      </c>
      <c r="E260" s="15" t="s">
        <v>6</v>
      </c>
      <c r="F260" s="48" t="s">
        <v>5</v>
      </c>
      <c r="G260" s="49" t="s">
        <v>3</v>
      </c>
      <c r="H260" s="51" t="s">
        <v>11</v>
      </c>
      <c r="I260" s="51"/>
      <c r="J260" s="51"/>
      <c r="K260" s="51"/>
      <c r="L260" s="52" t="s">
        <v>13</v>
      </c>
      <c r="M260" s="52"/>
      <c r="N260" s="52"/>
      <c r="O260" s="52"/>
      <c r="P260" s="53"/>
    </row>
    <row r="261" spans="1:16" s="5" customFormat="1" ht="15" customHeight="1" x14ac:dyDescent="0.25">
      <c r="A261" s="55"/>
      <c r="B261" s="48"/>
      <c r="C261" s="48"/>
      <c r="D261" s="15" t="s">
        <v>1</v>
      </c>
      <c r="E261" s="15" t="s">
        <v>1</v>
      </c>
      <c r="F261" s="48"/>
      <c r="G261" s="50"/>
      <c r="H261" s="16" t="s">
        <v>7</v>
      </c>
      <c r="I261" s="16" t="s">
        <v>8</v>
      </c>
      <c r="J261" s="16" t="s">
        <v>9</v>
      </c>
      <c r="K261" s="16" t="s">
        <v>10</v>
      </c>
      <c r="L261" s="16" t="s">
        <v>14</v>
      </c>
      <c r="M261" s="16" t="s">
        <v>15</v>
      </c>
      <c r="N261" s="16" t="s">
        <v>16</v>
      </c>
      <c r="O261" s="16" t="s">
        <v>17</v>
      </c>
      <c r="P261" s="17" t="s">
        <v>18</v>
      </c>
    </row>
    <row r="262" spans="1:16" s="5" customFormat="1" ht="15" x14ac:dyDescent="0.25">
      <c r="B262" s="23" t="s">
        <v>53</v>
      </c>
      <c r="C262" s="11"/>
      <c r="D262" s="11"/>
      <c r="E262" s="11"/>
      <c r="F262" s="11"/>
      <c r="G262" s="11"/>
    </row>
    <row r="263" spans="1:16" s="5" customFormat="1" ht="15" x14ac:dyDescent="0.25">
      <c r="B263" s="18" t="s">
        <v>25</v>
      </c>
      <c r="C263" s="11"/>
      <c r="D263" s="11"/>
      <c r="E263" s="11"/>
      <c r="F263" s="11"/>
      <c r="G263" s="11"/>
    </row>
    <row r="264" spans="1:16" s="21" customFormat="1" ht="15" x14ac:dyDescent="0.25">
      <c r="A264" s="21" t="str">
        <f>"340"</f>
        <v>340</v>
      </c>
      <c r="B264" s="21" t="s">
        <v>95</v>
      </c>
      <c r="C264" s="22" t="str">
        <f>"150"</f>
        <v>150</v>
      </c>
      <c r="D264" s="22">
        <v>14.41</v>
      </c>
      <c r="E264" s="22">
        <v>17.940000000000001</v>
      </c>
      <c r="F264" s="22">
        <v>1.83</v>
      </c>
      <c r="G264" s="22">
        <v>226.16257999999999</v>
      </c>
      <c r="H264" s="21">
        <v>83.36</v>
      </c>
      <c r="I264" s="21">
        <v>15.18</v>
      </c>
      <c r="J264" s="21">
        <v>204.98</v>
      </c>
      <c r="K264" s="21">
        <v>2.61</v>
      </c>
      <c r="L264" s="21">
        <v>301.52999999999997</v>
      </c>
      <c r="M264" s="21">
        <v>332.74</v>
      </c>
      <c r="N264" s="21">
        <v>0.75</v>
      </c>
      <c r="O264" s="21">
        <v>7.0000000000000007E-2</v>
      </c>
      <c r="P264" s="21">
        <v>0.14000000000000001</v>
      </c>
    </row>
    <row r="265" spans="1:16" s="21" customFormat="1" ht="15" x14ac:dyDescent="0.25">
      <c r="A265" s="21" t="str">
        <f>"3"</f>
        <v>3</v>
      </c>
      <c r="B265" s="21" t="s">
        <v>108</v>
      </c>
      <c r="C265" s="22" t="str">
        <f>"15"</f>
        <v>15</v>
      </c>
      <c r="D265" s="22">
        <v>3.68</v>
      </c>
      <c r="E265" s="22">
        <v>4.34</v>
      </c>
      <c r="F265" s="22">
        <v>0</v>
      </c>
      <c r="G265" s="22">
        <v>54.610499999999995</v>
      </c>
      <c r="H265" s="21">
        <v>129.36000000000001</v>
      </c>
      <c r="I265" s="21">
        <v>5.15</v>
      </c>
      <c r="J265" s="21">
        <v>73.5</v>
      </c>
      <c r="K265" s="21">
        <v>0.15</v>
      </c>
      <c r="L265" s="21">
        <v>38.22</v>
      </c>
      <c r="M265" s="21">
        <v>43.2</v>
      </c>
      <c r="N265" s="21">
        <v>0.08</v>
      </c>
      <c r="O265" s="21">
        <v>0.01</v>
      </c>
      <c r="P265" s="21">
        <v>0.1</v>
      </c>
    </row>
    <row r="266" spans="1:16" s="21" customFormat="1" ht="15" x14ac:dyDescent="0.25">
      <c r="A266" s="21" t="str">
        <f>"101"</f>
        <v>101</v>
      </c>
      <c r="B266" s="21" t="s">
        <v>42</v>
      </c>
      <c r="C266" s="22" t="str">
        <f>"35"</f>
        <v>35</v>
      </c>
      <c r="D266" s="22">
        <v>1.06</v>
      </c>
      <c r="E266" s="22">
        <v>7.0000000000000007E-2</v>
      </c>
      <c r="F266" s="22">
        <v>2.23</v>
      </c>
      <c r="G266" s="22">
        <v>17.136279999999999</v>
      </c>
      <c r="H266" s="21">
        <v>6.86</v>
      </c>
      <c r="I266" s="21">
        <v>7.2</v>
      </c>
      <c r="J266" s="21">
        <v>21.27</v>
      </c>
      <c r="K266" s="21">
        <v>0.24</v>
      </c>
      <c r="L266" s="21">
        <v>0</v>
      </c>
      <c r="M266" s="21">
        <v>17.5</v>
      </c>
      <c r="N266" s="21">
        <v>7.0000000000000007E-2</v>
      </c>
      <c r="O266" s="21">
        <v>0.04</v>
      </c>
      <c r="P266" s="21">
        <v>3.43</v>
      </c>
    </row>
    <row r="267" spans="1:16" s="21" customFormat="1" ht="15" x14ac:dyDescent="0.25">
      <c r="A267" s="21" t="str">
        <f>"686"</f>
        <v>686</v>
      </c>
      <c r="B267" s="21" t="s">
        <v>111</v>
      </c>
      <c r="C267" s="22" t="str">
        <f>"186"</f>
        <v>186</v>
      </c>
      <c r="D267" s="22">
        <v>0.23</v>
      </c>
      <c r="E267" s="22">
        <v>0.05</v>
      </c>
      <c r="F267" s="22">
        <v>13.43</v>
      </c>
      <c r="G267" s="22">
        <v>53.977384000000001</v>
      </c>
      <c r="H267" s="21">
        <v>2.91</v>
      </c>
      <c r="I267" s="21">
        <v>0.74</v>
      </c>
      <c r="J267" s="21">
        <v>1.33</v>
      </c>
      <c r="K267" s="21">
        <v>0.08</v>
      </c>
      <c r="L267" s="21">
        <v>0</v>
      </c>
      <c r="M267" s="21">
        <v>0.13</v>
      </c>
      <c r="N267" s="21">
        <v>0.01</v>
      </c>
      <c r="O267" s="21">
        <v>0</v>
      </c>
      <c r="P267" s="21">
        <v>1.04</v>
      </c>
    </row>
    <row r="268" spans="1:16" s="19" customFormat="1" ht="15" x14ac:dyDescent="0.25">
      <c r="A268" s="19" t="str">
        <f>"-"</f>
        <v>-</v>
      </c>
      <c r="B268" s="19" t="s">
        <v>28</v>
      </c>
      <c r="C268" s="20" t="str">
        <f>"30"</f>
        <v>30</v>
      </c>
      <c r="D268" s="20">
        <v>1.98</v>
      </c>
      <c r="E268" s="20">
        <v>0.2</v>
      </c>
      <c r="F268" s="20">
        <v>14.01</v>
      </c>
      <c r="G268" s="20">
        <v>67.170299999999997</v>
      </c>
      <c r="H268" s="19">
        <v>0</v>
      </c>
      <c r="I268" s="19">
        <v>0</v>
      </c>
      <c r="J268" s="19">
        <v>0</v>
      </c>
      <c r="K268" s="19">
        <v>0</v>
      </c>
      <c r="L268" s="19">
        <v>0</v>
      </c>
      <c r="M268" s="19">
        <v>0</v>
      </c>
      <c r="N268" s="19">
        <v>0</v>
      </c>
      <c r="O268" s="19">
        <v>0</v>
      </c>
      <c r="P268" s="19">
        <v>0</v>
      </c>
    </row>
    <row r="269" spans="1:16" s="23" customFormat="1" ht="14.25" x14ac:dyDescent="0.2">
      <c r="B269" s="23" t="s">
        <v>29</v>
      </c>
      <c r="C269" s="24"/>
      <c r="D269" s="24">
        <v>21.37</v>
      </c>
      <c r="E269" s="24">
        <v>22.6</v>
      </c>
      <c r="F269" s="24">
        <v>31.5</v>
      </c>
      <c r="G269" s="24">
        <v>419.06</v>
      </c>
      <c r="H269" s="23">
        <v>222.49</v>
      </c>
      <c r="I269" s="23">
        <v>28.27</v>
      </c>
      <c r="J269" s="23">
        <v>301.08</v>
      </c>
      <c r="K269" s="23">
        <v>3.07</v>
      </c>
      <c r="L269" s="23">
        <v>339.75</v>
      </c>
      <c r="M269" s="23">
        <v>393.57</v>
      </c>
      <c r="N269" s="23">
        <v>0.91</v>
      </c>
      <c r="O269" s="23">
        <v>0.12</v>
      </c>
      <c r="P269" s="23">
        <v>4.72</v>
      </c>
    </row>
    <row r="270" spans="1:16" s="5" customFormat="1" ht="15" x14ac:dyDescent="0.25">
      <c r="B270" s="18" t="s">
        <v>30</v>
      </c>
      <c r="C270" s="11"/>
      <c r="D270" s="11"/>
      <c r="E270" s="11"/>
      <c r="F270" s="11"/>
      <c r="G270" s="11"/>
    </row>
    <row r="271" spans="1:16" s="21" customFormat="1" ht="15" x14ac:dyDescent="0.25">
      <c r="A271" s="21" t="str">
        <f>"фирм"</f>
        <v>фирм</v>
      </c>
      <c r="B271" s="21" t="s">
        <v>172</v>
      </c>
      <c r="C271" s="22" t="str">
        <f>"60"</f>
        <v>60</v>
      </c>
      <c r="D271" s="22">
        <v>0.63</v>
      </c>
      <c r="E271" s="22">
        <v>5.98</v>
      </c>
      <c r="F271" s="22">
        <v>3.75</v>
      </c>
      <c r="G271" s="22">
        <v>73.656172800000007</v>
      </c>
      <c r="H271" s="21">
        <v>19.260000000000002</v>
      </c>
      <c r="I271" s="21">
        <v>9.14</v>
      </c>
      <c r="J271" s="21">
        <v>15.76</v>
      </c>
      <c r="K271" s="21">
        <v>0.67</v>
      </c>
      <c r="L271" s="21">
        <v>0</v>
      </c>
      <c r="M271" s="21">
        <v>133.61000000000001</v>
      </c>
      <c r="N271" s="21">
        <v>2.73</v>
      </c>
      <c r="O271" s="21">
        <v>0.02</v>
      </c>
      <c r="P271" s="21">
        <v>11.76</v>
      </c>
    </row>
    <row r="272" spans="1:16" s="21" customFormat="1" ht="15" x14ac:dyDescent="0.25">
      <c r="A272" s="21" t="str">
        <f>"139"</f>
        <v>139</v>
      </c>
      <c r="B272" s="21" t="s">
        <v>65</v>
      </c>
      <c r="C272" s="22" t="str">
        <f>"200"</f>
        <v>200</v>
      </c>
      <c r="D272" s="22">
        <v>4.2699999999999996</v>
      </c>
      <c r="E272" s="22">
        <v>3.74</v>
      </c>
      <c r="F272" s="22">
        <v>15.06</v>
      </c>
      <c r="G272" s="22">
        <v>117.4201125</v>
      </c>
      <c r="H272" s="21">
        <v>33.51</v>
      </c>
      <c r="I272" s="21">
        <v>30.16</v>
      </c>
      <c r="J272" s="21">
        <v>81.64</v>
      </c>
      <c r="K272" s="21">
        <v>1.58</v>
      </c>
      <c r="L272" s="21">
        <v>23.6</v>
      </c>
      <c r="M272" s="21">
        <v>198.89</v>
      </c>
      <c r="N272" s="21">
        <v>0.27</v>
      </c>
      <c r="O272" s="21">
        <v>0.16</v>
      </c>
      <c r="P272" s="21">
        <v>4.28</v>
      </c>
    </row>
    <row r="273" spans="1:16" s="21" customFormat="1" ht="15" x14ac:dyDescent="0.25">
      <c r="A273" s="21" t="str">
        <f>""</f>
        <v/>
      </c>
      <c r="B273" s="21" t="s">
        <v>113</v>
      </c>
      <c r="C273" s="22" t="str">
        <f>"20"</f>
        <v>20</v>
      </c>
      <c r="D273" s="22">
        <v>4.0599999999999996</v>
      </c>
      <c r="E273" s="22">
        <v>2.9</v>
      </c>
      <c r="F273" s="22">
        <v>0.18</v>
      </c>
      <c r="G273" s="22">
        <v>43.140479999999997</v>
      </c>
      <c r="H273" s="21">
        <v>2.86</v>
      </c>
      <c r="I273" s="21">
        <v>4.1500000000000004</v>
      </c>
      <c r="J273" s="21">
        <v>33.229999999999997</v>
      </c>
      <c r="K273" s="21">
        <v>0.54</v>
      </c>
      <c r="L273" s="21">
        <v>2</v>
      </c>
      <c r="M273" s="21">
        <v>4.16</v>
      </c>
      <c r="N273" s="21">
        <v>0.11</v>
      </c>
      <c r="O273" s="21">
        <v>0.01</v>
      </c>
      <c r="P273" s="21">
        <v>0.06</v>
      </c>
    </row>
    <row r="274" spans="1:16" s="21" customFormat="1" ht="15" x14ac:dyDescent="0.25">
      <c r="A274" s="21" t="str">
        <f>"374"</f>
        <v>374</v>
      </c>
      <c r="B274" s="21" t="s">
        <v>38</v>
      </c>
      <c r="C274" s="22" t="str">
        <f>"90"</f>
        <v>90</v>
      </c>
      <c r="D274" s="22">
        <v>10.47</v>
      </c>
      <c r="E274" s="22">
        <v>2.69</v>
      </c>
      <c r="F274" s="22">
        <v>2.4900000000000002</v>
      </c>
      <c r="G274" s="22">
        <v>76.51861199999999</v>
      </c>
      <c r="H274" s="21">
        <v>22.11</v>
      </c>
      <c r="I274" s="21">
        <v>31.09</v>
      </c>
      <c r="J274" s="21">
        <v>125.38</v>
      </c>
      <c r="K274" s="21">
        <v>0.56999999999999995</v>
      </c>
      <c r="L274" s="21">
        <v>5.92</v>
      </c>
      <c r="M274" s="21">
        <v>232.2</v>
      </c>
      <c r="N274" s="21">
        <v>1.61</v>
      </c>
      <c r="O274" s="21">
        <v>7.0000000000000007E-2</v>
      </c>
      <c r="P274" s="21">
        <v>1.84</v>
      </c>
    </row>
    <row r="275" spans="1:16" s="21" customFormat="1" ht="15" x14ac:dyDescent="0.25">
      <c r="A275" s="21" t="str">
        <f>"520"</f>
        <v>520</v>
      </c>
      <c r="B275" s="21" t="s">
        <v>76</v>
      </c>
      <c r="C275" s="22" t="str">
        <f>"150"</f>
        <v>150</v>
      </c>
      <c r="D275" s="22">
        <v>3.1</v>
      </c>
      <c r="E275" s="22">
        <v>5.03</v>
      </c>
      <c r="F275" s="22">
        <v>20.12</v>
      </c>
      <c r="G275" s="22">
        <v>143.75681</v>
      </c>
      <c r="H275" s="21">
        <v>37.42</v>
      </c>
      <c r="I275" s="21">
        <v>30.25</v>
      </c>
      <c r="J275" s="21">
        <v>87.16</v>
      </c>
      <c r="K275" s="21">
        <v>1.1299999999999999</v>
      </c>
      <c r="L275" s="21">
        <v>33.5</v>
      </c>
      <c r="M275" s="21">
        <v>41.04</v>
      </c>
      <c r="N275" s="21">
        <v>0.18</v>
      </c>
      <c r="O275" s="21">
        <v>0.12</v>
      </c>
      <c r="P275" s="21">
        <v>5.37</v>
      </c>
    </row>
    <row r="276" spans="1:16" s="21" customFormat="1" ht="15" x14ac:dyDescent="0.25">
      <c r="A276" s="21" t="str">
        <f>"639"</f>
        <v>639</v>
      </c>
      <c r="B276" s="21" t="s">
        <v>77</v>
      </c>
      <c r="C276" s="22" t="str">
        <f>"180"</f>
        <v>180</v>
      </c>
      <c r="D276" s="22">
        <v>0.92</v>
      </c>
      <c r="E276" s="22">
        <v>0.05</v>
      </c>
      <c r="F276" s="22">
        <v>26.58</v>
      </c>
      <c r="G276" s="22">
        <v>112.28799599999999</v>
      </c>
      <c r="H276" s="21">
        <v>28.46</v>
      </c>
      <c r="I276" s="21">
        <v>17.96</v>
      </c>
      <c r="J276" s="21">
        <v>24.44</v>
      </c>
      <c r="K276" s="21">
        <v>0.61</v>
      </c>
      <c r="L276" s="21">
        <v>0</v>
      </c>
      <c r="M276" s="21">
        <v>104.94</v>
      </c>
      <c r="N276" s="21">
        <v>0.99</v>
      </c>
      <c r="O276" s="21">
        <v>0.02</v>
      </c>
      <c r="P276" s="21">
        <v>0.28999999999999998</v>
      </c>
    </row>
    <row r="277" spans="1:16" s="21" customFormat="1" ht="15" x14ac:dyDescent="0.25">
      <c r="A277" s="21" t="str">
        <f>"-"</f>
        <v>-</v>
      </c>
      <c r="B277" s="21" t="s">
        <v>28</v>
      </c>
      <c r="C277" s="22" t="str">
        <f>"30"</f>
        <v>30</v>
      </c>
      <c r="D277" s="22">
        <v>1.98</v>
      </c>
      <c r="E277" s="22">
        <v>0.2</v>
      </c>
      <c r="F277" s="22">
        <v>14.01</v>
      </c>
      <c r="G277" s="22">
        <v>67.440299999999993</v>
      </c>
      <c r="H277" s="21">
        <v>4.49</v>
      </c>
      <c r="I277" s="21">
        <v>6.63</v>
      </c>
      <c r="J277" s="21">
        <v>17.489999999999998</v>
      </c>
      <c r="K277" s="21">
        <v>0.46</v>
      </c>
      <c r="L277" s="21">
        <v>0</v>
      </c>
      <c r="M277" s="21">
        <v>0</v>
      </c>
      <c r="N277" s="21">
        <v>0.39</v>
      </c>
      <c r="O277" s="21">
        <v>0.04</v>
      </c>
      <c r="P277" s="21">
        <v>0</v>
      </c>
    </row>
    <row r="278" spans="1:16" s="19" customFormat="1" ht="15" x14ac:dyDescent="0.25">
      <c r="A278" s="19" t="str">
        <f>"-"</f>
        <v>-</v>
      </c>
      <c r="B278" s="19" t="s">
        <v>32</v>
      </c>
      <c r="C278" s="20" t="str">
        <f>"30"</f>
        <v>30</v>
      </c>
      <c r="D278" s="20">
        <v>1.98</v>
      </c>
      <c r="E278" s="20">
        <v>0.36</v>
      </c>
      <c r="F278" s="20">
        <v>10.02</v>
      </c>
      <c r="G278" s="20">
        <v>58.013999999999996</v>
      </c>
      <c r="H278" s="19">
        <v>10.5</v>
      </c>
      <c r="I278" s="19">
        <v>14.1</v>
      </c>
      <c r="J278" s="19">
        <v>47.4</v>
      </c>
      <c r="K278" s="19">
        <v>1.17</v>
      </c>
      <c r="L278" s="19">
        <v>0</v>
      </c>
      <c r="M278" s="19">
        <v>0.3</v>
      </c>
      <c r="N278" s="19">
        <v>0.42</v>
      </c>
      <c r="O278" s="19">
        <v>0.05</v>
      </c>
      <c r="P278" s="19">
        <v>0</v>
      </c>
    </row>
    <row r="279" spans="1:16" s="23" customFormat="1" ht="14.25" x14ac:dyDescent="0.2">
      <c r="B279" s="23" t="s">
        <v>33</v>
      </c>
      <c r="C279" s="24"/>
      <c r="D279" s="24">
        <v>27.41</v>
      </c>
      <c r="E279" s="24">
        <v>20.94</v>
      </c>
      <c r="F279" s="24">
        <v>92.21</v>
      </c>
      <c r="G279" s="24">
        <v>692.23</v>
      </c>
      <c r="H279" s="23">
        <v>158.6</v>
      </c>
      <c r="I279" s="23">
        <v>143.47999999999999</v>
      </c>
      <c r="J279" s="23">
        <v>432.49</v>
      </c>
      <c r="K279" s="23">
        <v>6.74</v>
      </c>
      <c r="L279" s="23">
        <v>65.02</v>
      </c>
      <c r="M279" s="23">
        <v>715.14</v>
      </c>
      <c r="N279" s="23">
        <v>6.69</v>
      </c>
      <c r="O279" s="23">
        <v>0.48</v>
      </c>
      <c r="P279" s="23">
        <v>23.6</v>
      </c>
    </row>
    <row r="280" spans="1:16" s="5" customFormat="1" ht="15" x14ac:dyDescent="0.25">
      <c r="B280" s="18" t="s">
        <v>34</v>
      </c>
      <c r="C280" s="11"/>
      <c r="D280" s="11"/>
      <c r="E280" s="11"/>
      <c r="F280" s="11"/>
      <c r="G280" s="11"/>
    </row>
    <row r="281" spans="1:16" s="21" customFormat="1" ht="15" x14ac:dyDescent="0.25">
      <c r="A281" s="21" t="str">
        <f>"766"</f>
        <v>766</v>
      </c>
      <c r="B281" s="21" t="s">
        <v>114</v>
      </c>
      <c r="C281" s="22" t="str">
        <f>"100"</f>
        <v>100</v>
      </c>
      <c r="D281" s="22">
        <v>8.07</v>
      </c>
      <c r="E281" s="22">
        <v>6.15</v>
      </c>
      <c r="F281" s="22">
        <v>55.62</v>
      </c>
      <c r="G281" s="22">
        <v>318.25280059999994</v>
      </c>
      <c r="H281" s="21">
        <v>17.78</v>
      </c>
      <c r="I281" s="21">
        <v>11.74</v>
      </c>
      <c r="J281" s="21">
        <v>63.43</v>
      </c>
      <c r="K281" s="21">
        <v>0.95</v>
      </c>
      <c r="L281" s="21">
        <v>6.32</v>
      </c>
      <c r="M281" s="21">
        <v>6.92</v>
      </c>
      <c r="N281" s="21">
        <v>3.42</v>
      </c>
      <c r="O281" s="21">
        <v>0.11</v>
      </c>
      <c r="P281" s="21">
        <v>0</v>
      </c>
    </row>
    <row r="282" spans="1:16" s="19" customFormat="1" ht="15" x14ac:dyDescent="0.25">
      <c r="A282" s="19" t="str">
        <f>"-"</f>
        <v>-</v>
      </c>
      <c r="B282" s="19" t="s">
        <v>89</v>
      </c>
      <c r="C282" s="20" t="str">
        <f>"180"</f>
        <v>180</v>
      </c>
      <c r="D282" s="20">
        <v>4.96</v>
      </c>
      <c r="E282" s="20">
        <v>4.5599999999999996</v>
      </c>
      <c r="F282" s="20">
        <v>8.93</v>
      </c>
      <c r="G282" s="20">
        <v>95.38</v>
      </c>
      <c r="H282" s="19">
        <v>182.4</v>
      </c>
      <c r="I282" s="19">
        <v>19.95</v>
      </c>
      <c r="J282" s="19">
        <v>119.7</v>
      </c>
      <c r="K282" s="19">
        <v>0.15</v>
      </c>
      <c r="L282" s="19">
        <v>19</v>
      </c>
      <c r="M282" s="19">
        <v>41.8</v>
      </c>
      <c r="N282" s="19">
        <v>0</v>
      </c>
      <c r="O282" s="19">
        <v>0.04</v>
      </c>
      <c r="P282" s="19">
        <v>0.74</v>
      </c>
    </row>
    <row r="283" spans="1:16" s="23" customFormat="1" ht="14.25" x14ac:dyDescent="0.2">
      <c r="B283" s="23" t="s">
        <v>36</v>
      </c>
      <c r="C283" s="24"/>
      <c r="D283" s="24">
        <v>13.03</v>
      </c>
      <c r="E283" s="24">
        <v>10.71</v>
      </c>
      <c r="F283" s="24">
        <v>64.55</v>
      </c>
      <c r="G283" s="24">
        <v>413.63</v>
      </c>
      <c r="H283" s="23">
        <v>200.18</v>
      </c>
      <c r="I283" s="23">
        <v>31.69</v>
      </c>
      <c r="J283" s="23">
        <v>183.13</v>
      </c>
      <c r="K283" s="23">
        <v>1.1000000000000001</v>
      </c>
      <c r="L283" s="23">
        <v>25.32</v>
      </c>
      <c r="M283" s="23">
        <v>48.72</v>
      </c>
      <c r="N283" s="23">
        <v>3.42</v>
      </c>
      <c r="O283" s="23">
        <v>0.15</v>
      </c>
      <c r="P283" s="23">
        <v>0.74</v>
      </c>
    </row>
    <row r="284" spans="1:16" s="23" customFormat="1" ht="14.25" x14ac:dyDescent="0.2">
      <c r="B284" s="23" t="s">
        <v>37</v>
      </c>
      <c r="C284" s="24"/>
      <c r="D284" s="24">
        <v>61.8</v>
      </c>
      <c r="E284" s="24">
        <v>54.25</v>
      </c>
      <c r="F284" s="24">
        <v>188.25</v>
      </c>
      <c r="G284" s="24">
        <v>1524.92</v>
      </c>
      <c r="H284" s="23">
        <v>581.28</v>
      </c>
      <c r="I284" s="23">
        <v>203.44</v>
      </c>
      <c r="J284" s="23">
        <v>916.69</v>
      </c>
      <c r="K284" s="23">
        <v>10.91</v>
      </c>
      <c r="L284" s="23">
        <v>430.09</v>
      </c>
      <c r="M284" s="23">
        <v>1157.43</v>
      </c>
      <c r="N284" s="23">
        <v>11.02</v>
      </c>
      <c r="O284" s="23">
        <v>0.75</v>
      </c>
      <c r="P284" s="23">
        <v>29.06</v>
      </c>
    </row>
    <row r="285" spans="1:16" s="5" customFormat="1" ht="15" x14ac:dyDescent="0.25">
      <c r="C285" s="11"/>
      <c r="D285" s="11"/>
      <c r="E285" s="11"/>
      <c r="F285" s="11"/>
      <c r="G285" s="11"/>
    </row>
    <row r="286" spans="1:16" s="5" customFormat="1" ht="15" x14ac:dyDescent="0.25">
      <c r="C286" s="11"/>
      <c r="D286" s="11"/>
      <c r="E286" s="11"/>
      <c r="F286" s="11"/>
      <c r="G286" s="11"/>
    </row>
    <row r="287" spans="1:16" s="5" customFormat="1" ht="15" x14ac:dyDescent="0.25">
      <c r="C287" s="11"/>
      <c r="D287" s="11"/>
      <c r="E287" s="11"/>
      <c r="F287" s="11"/>
      <c r="G287" s="11"/>
    </row>
    <row r="288" spans="1:16" s="5" customFormat="1" ht="15" x14ac:dyDescent="0.25">
      <c r="C288" s="11"/>
      <c r="D288" s="11"/>
      <c r="E288" s="11"/>
      <c r="F288" s="11"/>
      <c r="G288" s="11"/>
    </row>
    <row r="289" spans="1:16" s="5" customFormat="1" ht="15" x14ac:dyDescent="0.25">
      <c r="C289" s="11"/>
      <c r="D289" s="11"/>
      <c r="E289" s="11"/>
      <c r="F289" s="11"/>
      <c r="G289" s="11"/>
    </row>
    <row r="290" spans="1:16" s="5" customFormat="1" ht="15" x14ac:dyDescent="0.25">
      <c r="C290" s="11"/>
      <c r="D290" s="11"/>
      <c r="E290" s="11"/>
      <c r="F290" s="11"/>
      <c r="G290" s="11"/>
    </row>
    <row r="291" spans="1:16" s="5" customFormat="1" ht="15" x14ac:dyDescent="0.25">
      <c r="C291" s="11"/>
      <c r="D291" s="11"/>
      <c r="E291" s="11"/>
      <c r="F291" s="11"/>
      <c r="G291" s="11"/>
    </row>
    <row r="292" spans="1:16" s="5" customFormat="1" ht="15" x14ac:dyDescent="0.25">
      <c r="C292" s="11"/>
      <c r="D292" s="11"/>
      <c r="E292" s="11"/>
      <c r="F292" s="11"/>
      <c r="G292" s="11"/>
    </row>
    <row r="293" spans="1:16" s="5" customFormat="1" ht="15" x14ac:dyDescent="0.25">
      <c r="C293" s="11"/>
      <c r="D293" s="11"/>
      <c r="E293" s="11"/>
      <c r="F293" s="11"/>
      <c r="G293" s="11"/>
    </row>
    <row r="294" spans="1:16" s="5" customFormat="1" ht="15" x14ac:dyDescent="0.25">
      <c r="C294" s="11"/>
      <c r="D294" s="11"/>
      <c r="E294" s="11"/>
      <c r="F294" s="11"/>
      <c r="G294" s="11"/>
    </row>
    <row r="295" spans="1:16" s="5" customFormat="1" ht="15" x14ac:dyDescent="0.25">
      <c r="C295" s="11"/>
      <c r="D295" s="11"/>
      <c r="E295" s="11"/>
      <c r="F295" s="11"/>
      <c r="G295" s="11"/>
    </row>
    <row r="296" spans="1:16" s="5" customFormat="1" ht="15" x14ac:dyDescent="0.25">
      <c r="C296" s="11"/>
      <c r="D296" s="11"/>
      <c r="E296" s="11"/>
      <c r="F296" s="11"/>
      <c r="G296" s="11"/>
      <c r="O296" s="5">
        <v>8</v>
      </c>
    </row>
    <row r="297" spans="1:16" s="5" customFormat="1" ht="15" customHeight="1" x14ac:dyDescent="0.25">
      <c r="A297" s="54" t="s">
        <v>12</v>
      </c>
      <c r="B297" s="48" t="s">
        <v>0</v>
      </c>
      <c r="C297" s="48" t="s">
        <v>4</v>
      </c>
      <c r="D297" s="15" t="s">
        <v>2</v>
      </c>
      <c r="E297" s="15" t="s">
        <v>6</v>
      </c>
      <c r="F297" s="48" t="s">
        <v>5</v>
      </c>
      <c r="G297" s="49" t="s">
        <v>3</v>
      </c>
      <c r="H297" s="51" t="s">
        <v>11</v>
      </c>
      <c r="I297" s="51"/>
      <c r="J297" s="51"/>
      <c r="K297" s="51"/>
      <c r="L297" s="52" t="s">
        <v>13</v>
      </c>
      <c r="M297" s="52"/>
      <c r="N297" s="52"/>
      <c r="O297" s="52"/>
      <c r="P297" s="53"/>
    </row>
    <row r="298" spans="1:16" s="5" customFormat="1" ht="15" customHeight="1" x14ac:dyDescent="0.25">
      <c r="A298" s="55"/>
      <c r="B298" s="48"/>
      <c r="C298" s="48"/>
      <c r="D298" s="15" t="s">
        <v>1</v>
      </c>
      <c r="E298" s="15" t="s">
        <v>1</v>
      </c>
      <c r="F298" s="48"/>
      <c r="G298" s="50"/>
      <c r="H298" s="16" t="s">
        <v>7</v>
      </c>
      <c r="I298" s="16" t="s">
        <v>8</v>
      </c>
      <c r="J298" s="16" t="s">
        <v>9</v>
      </c>
      <c r="K298" s="16" t="s">
        <v>10</v>
      </c>
      <c r="L298" s="16" t="s">
        <v>14</v>
      </c>
      <c r="M298" s="16" t="s">
        <v>15</v>
      </c>
      <c r="N298" s="16" t="s">
        <v>16</v>
      </c>
      <c r="O298" s="16" t="s">
        <v>17</v>
      </c>
      <c r="P298" s="17" t="s">
        <v>18</v>
      </c>
    </row>
    <row r="299" spans="1:16" s="5" customFormat="1" ht="15" x14ac:dyDescent="0.25">
      <c r="B299" s="23" t="s">
        <v>54</v>
      </c>
      <c r="C299" s="11"/>
      <c r="D299" s="11"/>
      <c r="E299" s="11"/>
      <c r="F299" s="11"/>
      <c r="G299" s="11"/>
    </row>
    <row r="300" spans="1:16" s="5" customFormat="1" ht="15" x14ac:dyDescent="0.25">
      <c r="B300" s="18" t="s">
        <v>25</v>
      </c>
      <c r="C300" s="11"/>
      <c r="D300" s="11"/>
      <c r="E300" s="11"/>
      <c r="F300" s="11"/>
      <c r="G300" s="11"/>
    </row>
    <row r="301" spans="1:16" s="21" customFormat="1" ht="15" x14ac:dyDescent="0.25">
      <c r="A301" s="21" t="str">
        <f>"366"</f>
        <v>366</v>
      </c>
      <c r="B301" s="21" t="s">
        <v>115</v>
      </c>
      <c r="C301" s="22" t="str">
        <f>"150/30"</f>
        <v>150/30</v>
      </c>
      <c r="D301" s="22">
        <v>28.6</v>
      </c>
      <c r="E301" s="22">
        <v>21.02</v>
      </c>
      <c r="F301" s="22">
        <v>40.119999999999997</v>
      </c>
      <c r="G301" s="22">
        <v>466.09964999999994</v>
      </c>
      <c r="H301" s="21">
        <v>304.49</v>
      </c>
      <c r="I301" s="21">
        <v>43.66</v>
      </c>
      <c r="J301" s="21">
        <v>345.68</v>
      </c>
      <c r="K301" s="21">
        <v>0.98</v>
      </c>
      <c r="L301" s="21">
        <v>131.1</v>
      </c>
      <c r="M301" s="21">
        <v>151.38</v>
      </c>
      <c r="N301" s="21">
        <v>0.72</v>
      </c>
      <c r="O301" s="21">
        <v>0.09</v>
      </c>
      <c r="P301" s="21">
        <v>0.51</v>
      </c>
    </row>
    <row r="302" spans="1:16" s="21" customFormat="1" ht="15" x14ac:dyDescent="0.25">
      <c r="A302" s="21" t="str">
        <f>"Фирм"</f>
        <v>Фирм</v>
      </c>
      <c r="B302" s="21" t="s">
        <v>156</v>
      </c>
      <c r="C302" s="22" t="str">
        <f>"180"</f>
        <v>180</v>
      </c>
      <c r="D302" s="22">
        <v>0.08</v>
      </c>
      <c r="E302" s="22">
        <v>0.02</v>
      </c>
      <c r="F302" s="22">
        <v>21.82</v>
      </c>
      <c r="G302" s="22">
        <v>84.065190000000001</v>
      </c>
      <c r="H302" s="21">
        <v>3.5</v>
      </c>
      <c r="I302" s="21">
        <v>1.07</v>
      </c>
      <c r="J302" s="21">
        <v>1.86</v>
      </c>
      <c r="K302" s="21">
        <v>0.09</v>
      </c>
      <c r="L302" s="21">
        <v>0</v>
      </c>
      <c r="M302" s="21">
        <v>0.7</v>
      </c>
      <c r="N302" s="21">
        <v>0.02</v>
      </c>
      <c r="O302" s="21">
        <v>0</v>
      </c>
      <c r="P302" s="21">
        <v>2.09</v>
      </c>
    </row>
    <row r="303" spans="1:16" s="19" customFormat="1" ht="15" x14ac:dyDescent="0.25">
      <c r="A303" s="19" t="str">
        <f>"-"</f>
        <v>-</v>
      </c>
      <c r="B303" s="19" t="s">
        <v>28</v>
      </c>
      <c r="C303" s="20" t="str">
        <f>"30"</f>
        <v>30</v>
      </c>
      <c r="D303" s="20">
        <v>1.98</v>
      </c>
      <c r="E303" s="20">
        <v>0.2</v>
      </c>
      <c r="F303" s="20">
        <v>14.01</v>
      </c>
      <c r="G303" s="20">
        <v>67.170299999999997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</row>
    <row r="304" spans="1:16" s="23" customFormat="1" ht="14.25" x14ac:dyDescent="0.2">
      <c r="B304" s="23" t="s">
        <v>29</v>
      </c>
      <c r="C304" s="24"/>
      <c r="D304" s="24">
        <v>30.66</v>
      </c>
      <c r="E304" s="24">
        <v>21.23</v>
      </c>
      <c r="F304" s="24">
        <v>75.94</v>
      </c>
      <c r="G304" s="24">
        <v>617.34</v>
      </c>
      <c r="H304" s="23">
        <v>307.99</v>
      </c>
      <c r="I304" s="23">
        <v>44.73</v>
      </c>
      <c r="J304" s="23">
        <v>347.54</v>
      </c>
      <c r="K304" s="23">
        <v>1.07</v>
      </c>
      <c r="L304" s="23">
        <v>131.1</v>
      </c>
      <c r="M304" s="23">
        <v>152.08000000000001</v>
      </c>
      <c r="N304" s="23">
        <v>0.73</v>
      </c>
      <c r="O304" s="23">
        <v>0.09</v>
      </c>
      <c r="P304" s="23">
        <v>2.6</v>
      </c>
    </row>
    <row r="305" spans="1:16" s="5" customFormat="1" ht="15" x14ac:dyDescent="0.25">
      <c r="B305" s="18" t="s">
        <v>30</v>
      </c>
      <c r="C305" s="11"/>
      <c r="D305" s="11"/>
      <c r="E305" s="11"/>
      <c r="F305" s="11"/>
      <c r="G305" s="11"/>
    </row>
    <row r="306" spans="1:16" s="21" customFormat="1" ht="15" x14ac:dyDescent="0.25">
      <c r="A306" s="21" t="str">
        <f>"фирм"</f>
        <v>фирм</v>
      </c>
      <c r="B306" s="21" t="s">
        <v>47</v>
      </c>
      <c r="C306" s="22" t="str">
        <f>"60"</f>
        <v>60</v>
      </c>
      <c r="D306" s="22">
        <v>1.02</v>
      </c>
      <c r="E306" s="22">
        <v>5.38</v>
      </c>
      <c r="F306" s="22">
        <v>6.44</v>
      </c>
      <c r="G306" s="22">
        <v>79.257391799999994</v>
      </c>
      <c r="H306" s="21">
        <v>17.059999999999999</v>
      </c>
      <c r="I306" s="21">
        <v>5.6</v>
      </c>
      <c r="J306" s="21">
        <v>10.95</v>
      </c>
      <c r="K306" s="21">
        <v>0.22</v>
      </c>
      <c r="L306" s="21">
        <v>0</v>
      </c>
      <c r="M306" s="21">
        <v>1.21</v>
      </c>
      <c r="N306" s="21">
        <v>2.68</v>
      </c>
      <c r="O306" s="21">
        <v>0.01</v>
      </c>
      <c r="P306" s="21">
        <v>7.24</v>
      </c>
    </row>
    <row r="307" spans="1:16" s="21" customFormat="1" ht="15" x14ac:dyDescent="0.25">
      <c r="A307" s="21" t="str">
        <f>"140"</f>
        <v>140</v>
      </c>
      <c r="B307" s="21" t="s">
        <v>93</v>
      </c>
      <c r="C307" s="22" t="str">
        <f>"200"</f>
        <v>200</v>
      </c>
      <c r="D307" s="22">
        <v>2.36</v>
      </c>
      <c r="E307" s="22">
        <v>2.2599999999999998</v>
      </c>
      <c r="F307" s="22">
        <v>14.71</v>
      </c>
      <c r="G307" s="22">
        <v>92.862691097600006</v>
      </c>
      <c r="H307" s="21">
        <v>18.54</v>
      </c>
      <c r="I307" s="21">
        <v>17.989999999999998</v>
      </c>
      <c r="J307" s="21">
        <v>49.29</v>
      </c>
      <c r="K307" s="21">
        <v>0.75</v>
      </c>
      <c r="L307" s="21">
        <v>11.44</v>
      </c>
      <c r="M307" s="21">
        <v>193.92</v>
      </c>
      <c r="N307" s="21">
        <v>0.28000000000000003</v>
      </c>
      <c r="O307" s="21">
        <v>7.0000000000000007E-2</v>
      </c>
      <c r="P307" s="21">
        <v>5.88</v>
      </c>
    </row>
    <row r="308" spans="1:16" s="21" customFormat="1" ht="15" x14ac:dyDescent="0.25">
      <c r="A308" s="21" t="str">
        <f>""</f>
        <v/>
      </c>
      <c r="B308" s="21" t="s">
        <v>75</v>
      </c>
      <c r="C308" s="22" t="str">
        <f>"15"</f>
        <v>15</v>
      </c>
      <c r="D308" s="22">
        <v>3.44</v>
      </c>
      <c r="E308" s="22">
        <v>2.9</v>
      </c>
      <c r="F308" s="22">
        <v>0</v>
      </c>
      <c r="G308" s="22">
        <v>39.841200000000001</v>
      </c>
      <c r="H308" s="21">
        <v>2.69</v>
      </c>
      <c r="I308" s="21">
        <v>2.84</v>
      </c>
      <c r="J308" s="21">
        <v>24.26</v>
      </c>
      <c r="K308" s="21">
        <v>0.27</v>
      </c>
      <c r="L308" s="21">
        <v>7.35</v>
      </c>
      <c r="M308" s="21">
        <v>15.12</v>
      </c>
      <c r="N308" s="21">
        <v>0.11</v>
      </c>
      <c r="O308" s="21">
        <v>0.01</v>
      </c>
      <c r="P308" s="21">
        <v>0.11</v>
      </c>
    </row>
    <row r="309" spans="1:16" s="21" customFormat="1" ht="15" x14ac:dyDescent="0.25">
      <c r="A309" s="21" t="str">
        <f>"Фирм"</f>
        <v>Фирм</v>
      </c>
      <c r="B309" s="21" t="s">
        <v>116</v>
      </c>
      <c r="C309" s="22" t="str">
        <f>"40/50"</f>
        <v>40/50</v>
      </c>
      <c r="D309" s="22">
        <v>10.38</v>
      </c>
      <c r="E309" s="22">
        <v>17.8</v>
      </c>
      <c r="F309" s="22">
        <v>3.91</v>
      </c>
      <c r="G309" s="22">
        <v>218.68074124999995</v>
      </c>
      <c r="H309" s="21">
        <v>25.96</v>
      </c>
      <c r="I309" s="21">
        <v>13.36</v>
      </c>
      <c r="J309" s="21">
        <v>103.58</v>
      </c>
      <c r="K309" s="21">
        <v>1.05</v>
      </c>
      <c r="L309" s="21">
        <v>47.35</v>
      </c>
      <c r="M309" s="21">
        <v>63.94</v>
      </c>
      <c r="N309" s="21">
        <v>3.16</v>
      </c>
      <c r="O309" s="21">
        <v>0.04</v>
      </c>
      <c r="P309" s="21">
        <v>0.88</v>
      </c>
    </row>
    <row r="310" spans="1:16" s="21" customFormat="1" ht="15" x14ac:dyDescent="0.25">
      <c r="A310" s="21" t="str">
        <f>"511"</f>
        <v>511</v>
      </c>
      <c r="B310" s="21" t="s">
        <v>117</v>
      </c>
      <c r="C310" s="22" t="str">
        <f>"150"</f>
        <v>150</v>
      </c>
      <c r="D310" s="22">
        <v>3.67</v>
      </c>
      <c r="E310" s="22">
        <v>3.36</v>
      </c>
      <c r="F310" s="22">
        <v>37.119999999999997</v>
      </c>
      <c r="G310" s="22">
        <v>200.00860699999998</v>
      </c>
      <c r="H310" s="21">
        <v>48.09</v>
      </c>
      <c r="I310" s="21">
        <v>52.55</v>
      </c>
      <c r="J310" s="21">
        <v>106.44</v>
      </c>
      <c r="K310" s="21">
        <v>1.08</v>
      </c>
      <c r="L310" s="21">
        <v>16</v>
      </c>
      <c r="M310" s="21">
        <v>36.700000000000003</v>
      </c>
      <c r="N310" s="21">
        <v>0.57999999999999996</v>
      </c>
      <c r="O310" s="21">
        <v>0.06</v>
      </c>
      <c r="P310" s="21">
        <v>6.6</v>
      </c>
    </row>
    <row r="311" spans="1:16" s="21" customFormat="1" ht="15" x14ac:dyDescent="0.25">
      <c r="A311" s="21" t="str">
        <f>"фирм"</f>
        <v>фирм</v>
      </c>
      <c r="B311" s="21" t="s">
        <v>118</v>
      </c>
      <c r="C311" s="22" t="str">
        <f>"180"</f>
        <v>180</v>
      </c>
      <c r="D311" s="22">
        <v>0.38</v>
      </c>
      <c r="E311" s="22">
        <v>7.0000000000000007E-2</v>
      </c>
      <c r="F311" s="22">
        <v>17.57</v>
      </c>
      <c r="G311" s="22">
        <v>73.476810000000015</v>
      </c>
      <c r="H311" s="21">
        <v>85.36</v>
      </c>
      <c r="I311" s="21">
        <v>57.09</v>
      </c>
      <c r="J311" s="21">
        <v>65.41</v>
      </c>
      <c r="K311" s="21">
        <v>1.33</v>
      </c>
      <c r="L311" s="21">
        <v>0</v>
      </c>
      <c r="M311" s="21">
        <v>98.7</v>
      </c>
      <c r="N311" s="21">
        <v>1.05</v>
      </c>
      <c r="O311" s="21">
        <v>0.06</v>
      </c>
      <c r="P311" s="21">
        <v>30.67</v>
      </c>
    </row>
    <row r="312" spans="1:16" s="21" customFormat="1" ht="15" x14ac:dyDescent="0.25">
      <c r="A312" s="21" t="str">
        <f>"-"</f>
        <v>-</v>
      </c>
      <c r="B312" s="21" t="s">
        <v>28</v>
      </c>
      <c r="C312" s="22" t="str">
        <f>"30"</f>
        <v>30</v>
      </c>
      <c r="D312" s="22">
        <v>1.98</v>
      </c>
      <c r="E312" s="22">
        <v>0.2</v>
      </c>
      <c r="F312" s="22">
        <v>14.01</v>
      </c>
      <c r="G312" s="22">
        <v>67.440299999999993</v>
      </c>
      <c r="H312" s="21">
        <v>4.49</v>
      </c>
      <c r="I312" s="21">
        <v>6.63</v>
      </c>
      <c r="J312" s="21">
        <v>17.489999999999998</v>
      </c>
      <c r="K312" s="21">
        <v>0.46</v>
      </c>
      <c r="L312" s="21">
        <v>0</v>
      </c>
      <c r="M312" s="21">
        <v>0</v>
      </c>
      <c r="N312" s="21">
        <v>0.39</v>
      </c>
      <c r="O312" s="21">
        <v>0.04</v>
      </c>
      <c r="P312" s="21">
        <v>0</v>
      </c>
    </row>
    <row r="313" spans="1:16" s="19" customFormat="1" ht="15" x14ac:dyDescent="0.25">
      <c r="A313" s="19" t="str">
        <f>"-"</f>
        <v>-</v>
      </c>
      <c r="B313" s="19" t="s">
        <v>32</v>
      </c>
      <c r="C313" s="20" t="str">
        <f>"30"</f>
        <v>30</v>
      </c>
      <c r="D313" s="20">
        <v>1.98</v>
      </c>
      <c r="E313" s="20">
        <v>0.36</v>
      </c>
      <c r="F313" s="20">
        <v>10.02</v>
      </c>
      <c r="G313" s="20">
        <v>58.013999999999996</v>
      </c>
      <c r="H313" s="19">
        <v>10.5</v>
      </c>
      <c r="I313" s="19">
        <v>14.1</v>
      </c>
      <c r="J313" s="19">
        <v>47.4</v>
      </c>
      <c r="K313" s="19">
        <v>1.17</v>
      </c>
      <c r="L313" s="19">
        <v>0</v>
      </c>
      <c r="M313" s="19">
        <v>0.3</v>
      </c>
      <c r="N313" s="19">
        <v>0.42</v>
      </c>
      <c r="O313" s="19">
        <v>0.05</v>
      </c>
      <c r="P313" s="19">
        <v>0</v>
      </c>
    </row>
    <row r="314" spans="1:16" s="23" customFormat="1" ht="14.25" x14ac:dyDescent="0.2">
      <c r="B314" s="23" t="s">
        <v>33</v>
      </c>
      <c r="C314" s="24"/>
      <c r="D314" s="24">
        <v>25.21</v>
      </c>
      <c r="E314" s="24">
        <v>32.33</v>
      </c>
      <c r="F314" s="24">
        <v>103.78</v>
      </c>
      <c r="G314" s="24">
        <v>829.58</v>
      </c>
      <c r="H314" s="23">
        <v>212.69</v>
      </c>
      <c r="I314" s="23">
        <v>170.15</v>
      </c>
      <c r="J314" s="23">
        <v>424.81</v>
      </c>
      <c r="K314" s="23">
        <v>6.33</v>
      </c>
      <c r="L314" s="23">
        <v>82.13</v>
      </c>
      <c r="M314" s="23">
        <v>409.89</v>
      </c>
      <c r="N314" s="23">
        <v>8.67</v>
      </c>
      <c r="O314" s="23">
        <v>0.34</v>
      </c>
      <c r="P314" s="23">
        <v>51.38</v>
      </c>
    </row>
    <row r="315" spans="1:16" s="5" customFormat="1" ht="15" x14ac:dyDescent="0.25">
      <c r="B315" s="18" t="s">
        <v>34</v>
      </c>
      <c r="C315" s="11"/>
      <c r="D315" s="11"/>
      <c r="E315" s="11"/>
      <c r="F315" s="11"/>
      <c r="G315" s="11"/>
    </row>
    <row r="316" spans="1:16" s="21" customFormat="1" ht="15" x14ac:dyDescent="0.25">
      <c r="A316" s="21" t="str">
        <f>"Фирменнон"</f>
        <v>Фирменнон</v>
      </c>
      <c r="B316" s="21" t="s">
        <v>87</v>
      </c>
      <c r="C316" s="22" t="str">
        <f>"100"</f>
        <v>100</v>
      </c>
      <c r="D316" s="22">
        <v>5.96</v>
      </c>
      <c r="E316" s="22">
        <v>8.85</v>
      </c>
      <c r="F316" s="22">
        <v>39.950000000000003</v>
      </c>
      <c r="G316" s="22">
        <v>268.44812977999999</v>
      </c>
      <c r="H316" s="21">
        <v>23.06</v>
      </c>
      <c r="I316" s="21">
        <v>9.9499999999999993</v>
      </c>
      <c r="J316" s="21">
        <v>62.88</v>
      </c>
      <c r="K316" s="21">
        <v>0.81</v>
      </c>
      <c r="L316" s="21">
        <v>69.25</v>
      </c>
      <c r="M316" s="21">
        <v>75.38</v>
      </c>
      <c r="N316" s="21">
        <v>0.93</v>
      </c>
      <c r="O316" s="21">
        <v>0.1</v>
      </c>
      <c r="P316" s="21">
        <v>0.03</v>
      </c>
    </row>
    <row r="317" spans="1:16" s="19" customFormat="1" ht="15" x14ac:dyDescent="0.25">
      <c r="A317" s="19" t="str">
        <f>"-"</f>
        <v>-</v>
      </c>
      <c r="B317" s="19" t="s">
        <v>119</v>
      </c>
      <c r="C317" s="20" t="str">
        <f>"180"</f>
        <v>180</v>
      </c>
      <c r="D317" s="20">
        <v>0.9</v>
      </c>
      <c r="E317" s="20">
        <v>0.18</v>
      </c>
      <c r="F317" s="20">
        <v>18.18</v>
      </c>
      <c r="G317" s="20">
        <v>77.831999999999994</v>
      </c>
      <c r="H317" s="19">
        <v>12.6</v>
      </c>
      <c r="I317" s="19">
        <v>7.2</v>
      </c>
      <c r="J317" s="19">
        <v>12.6</v>
      </c>
      <c r="K317" s="19">
        <v>2.52</v>
      </c>
      <c r="L317" s="19">
        <v>0</v>
      </c>
      <c r="M317" s="19">
        <v>0</v>
      </c>
      <c r="N317" s="19">
        <v>0.18</v>
      </c>
      <c r="O317" s="19">
        <v>0.02</v>
      </c>
      <c r="P317" s="19">
        <v>3.6</v>
      </c>
    </row>
    <row r="318" spans="1:16" s="23" customFormat="1" ht="14.25" x14ac:dyDescent="0.2">
      <c r="B318" s="23" t="s">
        <v>36</v>
      </c>
      <c r="C318" s="24"/>
      <c r="D318" s="24">
        <v>6.86</v>
      </c>
      <c r="E318" s="24">
        <v>9.0299999999999994</v>
      </c>
      <c r="F318" s="24">
        <v>58.13</v>
      </c>
      <c r="G318" s="24">
        <v>346.28</v>
      </c>
      <c r="H318" s="23">
        <v>35.659999999999997</v>
      </c>
      <c r="I318" s="23">
        <v>17.149999999999999</v>
      </c>
      <c r="J318" s="23">
        <v>75.48</v>
      </c>
      <c r="K318" s="23">
        <v>3.33</v>
      </c>
      <c r="L318" s="23">
        <v>69.25</v>
      </c>
      <c r="M318" s="23">
        <v>75.38</v>
      </c>
      <c r="N318" s="23">
        <v>1.1100000000000001</v>
      </c>
      <c r="O318" s="23">
        <v>0.12</v>
      </c>
      <c r="P318" s="23">
        <v>3.63</v>
      </c>
    </row>
    <row r="319" spans="1:16" s="23" customFormat="1" ht="14.25" x14ac:dyDescent="0.2">
      <c r="B319" s="23" t="s">
        <v>37</v>
      </c>
      <c r="C319" s="24"/>
      <c r="D319" s="24">
        <v>62.74</v>
      </c>
      <c r="E319" s="24">
        <v>62.6</v>
      </c>
      <c r="F319" s="24">
        <v>237.86</v>
      </c>
      <c r="G319" s="24">
        <v>1793.2</v>
      </c>
      <c r="H319" s="23">
        <v>556.34</v>
      </c>
      <c r="I319" s="23">
        <v>232.03</v>
      </c>
      <c r="J319" s="23">
        <v>847.83</v>
      </c>
      <c r="K319" s="23">
        <v>10.73</v>
      </c>
      <c r="L319" s="23">
        <v>282.48</v>
      </c>
      <c r="M319" s="23">
        <v>637.34</v>
      </c>
      <c r="N319" s="23">
        <v>10.52</v>
      </c>
      <c r="O319" s="23">
        <v>0.54</v>
      </c>
      <c r="P319" s="23">
        <v>57.61</v>
      </c>
    </row>
    <row r="320" spans="1:16" s="5" customFormat="1" ht="15" x14ac:dyDescent="0.25">
      <c r="C320" s="11"/>
      <c r="D320" s="11"/>
      <c r="E320" s="11"/>
      <c r="F320" s="11"/>
      <c r="G320" s="11"/>
    </row>
    <row r="321" spans="1:16" s="5" customFormat="1" ht="15" x14ac:dyDescent="0.25">
      <c r="C321" s="11"/>
      <c r="D321" s="11"/>
      <c r="E321" s="11"/>
      <c r="F321" s="11"/>
      <c r="G321" s="11"/>
    </row>
    <row r="322" spans="1:16" s="5" customFormat="1" ht="15" x14ac:dyDescent="0.25">
      <c r="C322" s="11"/>
      <c r="D322" s="11"/>
      <c r="E322" s="11"/>
      <c r="F322" s="11"/>
      <c r="G322" s="11"/>
    </row>
    <row r="323" spans="1:16" s="5" customFormat="1" ht="15" x14ac:dyDescent="0.25">
      <c r="C323" s="11"/>
      <c r="D323" s="11"/>
      <c r="E323" s="11"/>
      <c r="F323" s="11"/>
      <c r="G323" s="11"/>
    </row>
    <row r="324" spans="1:16" s="5" customFormat="1" ht="15" x14ac:dyDescent="0.25">
      <c r="C324" s="11"/>
      <c r="D324" s="11"/>
      <c r="E324" s="11"/>
      <c r="F324" s="11"/>
      <c r="G324" s="11"/>
    </row>
    <row r="325" spans="1:16" s="5" customFormat="1" ht="15" x14ac:dyDescent="0.25">
      <c r="C325" s="11"/>
      <c r="D325" s="11"/>
      <c r="E325" s="11"/>
      <c r="F325" s="11"/>
      <c r="G325" s="11"/>
    </row>
    <row r="326" spans="1:16" s="5" customFormat="1" ht="15" x14ac:dyDescent="0.25">
      <c r="C326" s="11"/>
      <c r="D326" s="11"/>
      <c r="E326" s="11"/>
      <c r="F326" s="11"/>
      <c r="G326" s="11"/>
    </row>
    <row r="327" spans="1:16" s="5" customFormat="1" ht="15" x14ac:dyDescent="0.25">
      <c r="C327" s="11"/>
      <c r="D327" s="11"/>
      <c r="E327" s="11"/>
      <c r="F327" s="11"/>
      <c r="G327" s="11"/>
    </row>
    <row r="328" spans="1:16" s="5" customFormat="1" ht="15" x14ac:dyDescent="0.25">
      <c r="C328" s="11"/>
      <c r="D328" s="11"/>
      <c r="E328" s="11"/>
      <c r="F328" s="11"/>
      <c r="G328" s="11"/>
    </row>
    <row r="329" spans="1:16" s="5" customFormat="1" ht="15" x14ac:dyDescent="0.25">
      <c r="C329" s="11"/>
      <c r="D329" s="11"/>
      <c r="E329" s="11"/>
      <c r="F329" s="11"/>
      <c r="G329" s="11"/>
    </row>
    <row r="330" spans="1:16" s="5" customFormat="1" ht="15" x14ac:dyDescent="0.25">
      <c r="C330" s="11"/>
      <c r="D330" s="11"/>
      <c r="E330" s="11"/>
      <c r="F330" s="11"/>
      <c r="G330" s="11"/>
    </row>
    <row r="331" spans="1:16" s="5" customFormat="1" ht="15" x14ac:dyDescent="0.25">
      <c r="C331" s="11"/>
      <c r="D331" s="11"/>
      <c r="E331" s="11"/>
      <c r="F331" s="11"/>
      <c r="G331" s="11"/>
    </row>
    <row r="332" spans="1:16" s="5" customFormat="1" ht="15" x14ac:dyDescent="0.25">
      <c r="C332" s="11"/>
      <c r="D332" s="11"/>
      <c r="E332" s="11"/>
      <c r="F332" s="11"/>
      <c r="G332" s="11"/>
    </row>
    <row r="333" spans="1:16" s="5" customFormat="1" ht="15" x14ac:dyDescent="0.25">
      <c r="C333" s="11"/>
      <c r="D333" s="11"/>
      <c r="E333" s="11"/>
      <c r="F333" s="11"/>
      <c r="G333" s="11"/>
      <c r="O333" s="5">
        <v>9</v>
      </c>
    </row>
    <row r="334" spans="1:16" s="5" customFormat="1" ht="15" customHeight="1" x14ac:dyDescent="0.25">
      <c r="A334" s="54" t="s">
        <v>12</v>
      </c>
      <c r="B334" s="48" t="s">
        <v>0</v>
      </c>
      <c r="C334" s="48" t="s">
        <v>4</v>
      </c>
      <c r="D334" s="15" t="s">
        <v>2</v>
      </c>
      <c r="E334" s="15" t="s">
        <v>6</v>
      </c>
      <c r="F334" s="48" t="s">
        <v>5</v>
      </c>
      <c r="G334" s="49" t="s">
        <v>3</v>
      </c>
      <c r="H334" s="51" t="s">
        <v>11</v>
      </c>
      <c r="I334" s="51"/>
      <c r="J334" s="51"/>
      <c r="K334" s="51"/>
      <c r="L334" s="52" t="s">
        <v>13</v>
      </c>
      <c r="M334" s="52"/>
      <c r="N334" s="52"/>
      <c r="O334" s="52"/>
      <c r="P334" s="53"/>
    </row>
    <row r="335" spans="1:16" s="5" customFormat="1" ht="15" customHeight="1" x14ac:dyDescent="0.25">
      <c r="A335" s="55"/>
      <c r="B335" s="48"/>
      <c r="C335" s="48"/>
      <c r="D335" s="15" t="s">
        <v>1</v>
      </c>
      <c r="E335" s="15" t="s">
        <v>1</v>
      </c>
      <c r="F335" s="48"/>
      <c r="G335" s="50"/>
      <c r="H335" s="16" t="s">
        <v>7</v>
      </c>
      <c r="I335" s="16" t="s">
        <v>8</v>
      </c>
      <c r="J335" s="16" t="s">
        <v>9</v>
      </c>
      <c r="K335" s="16" t="s">
        <v>10</v>
      </c>
      <c r="L335" s="16" t="s">
        <v>14</v>
      </c>
      <c r="M335" s="16" t="s">
        <v>15</v>
      </c>
      <c r="N335" s="16" t="s">
        <v>16</v>
      </c>
      <c r="O335" s="16" t="s">
        <v>17</v>
      </c>
      <c r="P335" s="17" t="s">
        <v>18</v>
      </c>
    </row>
    <row r="336" spans="1:16" s="5" customFormat="1" ht="15" x14ac:dyDescent="0.25">
      <c r="B336" s="23" t="s">
        <v>55</v>
      </c>
      <c r="C336" s="11"/>
      <c r="D336" s="11"/>
      <c r="E336" s="11"/>
      <c r="F336" s="11"/>
      <c r="G336" s="11"/>
    </row>
    <row r="337" spans="1:16" s="5" customFormat="1" ht="15" x14ac:dyDescent="0.25">
      <c r="B337" s="18" t="s">
        <v>25</v>
      </c>
      <c r="C337" s="11"/>
      <c r="D337" s="11"/>
      <c r="E337" s="11"/>
      <c r="F337" s="11"/>
      <c r="G337" s="11"/>
    </row>
    <row r="338" spans="1:16" s="21" customFormat="1" ht="15" x14ac:dyDescent="0.25">
      <c r="A338" s="21" t="str">
        <f>""</f>
        <v/>
      </c>
      <c r="B338" s="21" t="s">
        <v>80</v>
      </c>
      <c r="C338" s="22" t="str">
        <f>"30"</f>
        <v>30</v>
      </c>
      <c r="D338" s="22">
        <v>0.24</v>
      </c>
      <c r="E338" s="22">
        <v>0.03</v>
      </c>
      <c r="F338" s="22">
        <v>0.74</v>
      </c>
      <c r="G338" s="22">
        <v>4.6834199999999999</v>
      </c>
      <c r="H338" s="21">
        <v>6.76</v>
      </c>
      <c r="I338" s="21">
        <v>4.12</v>
      </c>
      <c r="J338" s="21">
        <v>12.35</v>
      </c>
      <c r="K338" s="21">
        <v>0.18</v>
      </c>
      <c r="L338" s="21">
        <v>0</v>
      </c>
      <c r="M338" s="21">
        <v>3</v>
      </c>
      <c r="N338" s="21">
        <v>0.03</v>
      </c>
      <c r="O338" s="21">
        <v>0.01</v>
      </c>
      <c r="P338" s="21">
        <v>2.94</v>
      </c>
    </row>
    <row r="339" spans="1:16" s="21" customFormat="1" ht="28.5" customHeight="1" x14ac:dyDescent="0.25">
      <c r="A339" s="21" t="str">
        <f>"фирм"</f>
        <v>фирм</v>
      </c>
      <c r="B339" s="37" t="s">
        <v>120</v>
      </c>
      <c r="C339" s="36">
        <v>110</v>
      </c>
      <c r="D339" s="22">
        <v>13.29</v>
      </c>
      <c r="E339" s="22">
        <v>18.420000000000002</v>
      </c>
      <c r="F339" s="22">
        <v>8.67</v>
      </c>
      <c r="G339" s="22">
        <v>256.27</v>
      </c>
      <c r="H339" s="21">
        <v>13</v>
      </c>
      <c r="I339" s="21">
        <v>25.06</v>
      </c>
      <c r="J339" s="21">
        <v>136.25</v>
      </c>
      <c r="K339" s="21">
        <v>2.04</v>
      </c>
      <c r="L339" s="21">
        <v>6.37</v>
      </c>
      <c r="M339" s="21">
        <v>313.23</v>
      </c>
      <c r="N339" s="21">
        <v>4.2300000000000004</v>
      </c>
      <c r="O339" s="21">
        <v>7.0000000000000007E-2</v>
      </c>
      <c r="P339" s="21">
        <v>2.14</v>
      </c>
    </row>
    <row r="340" spans="1:16" s="21" customFormat="1" ht="15" x14ac:dyDescent="0.25">
      <c r="A340" s="35">
        <v>516</v>
      </c>
      <c r="B340" s="21" t="s">
        <v>68</v>
      </c>
      <c r="C340" s="22" t="str">
        <f>"150"</f>
        <v>150</v>
      </c>
      <c r="D340" s="22">
        <v>5.51</v>
      </c>
      <c r="E340" s="22">
        <v>4.57</v>
      </c>
      <c r="F340" s="22">
        <v>32.86</v>
      </c>
      <c r="G340" s="22">
        <v>201.10604999999995</v>
      </c>
      <c r="H340" s="21">
        <v>12.17</v>
      </c>
      <c r="I340" s="21">
        <v>7.72</v>
      </c>
      <c r="J340" s="21">
        <v>42.5</v>
      </c>
      <c r="K340" s="21">
        <v>0.79</v>
      </c>
      <c r="L340" s="21">
        <v>29.5</v>
      </c>
      <c r="M340" s="21">
        <v>32.65</v>
      </c>
      <c r="N340" s="21">
        <v>0.84</v>
      </c>
      <c r="O340" s="21">
        <v>0.06</v>
      </c>
      <c r="P340" s="21">
        <v>0</v>
      </c>
    </row>
    <row r="341" spans="1:16" s="21" customFormat="1" ht="15" x14ac:dyDescent="0.25">
      <c r="A341" s="21" t="str">
        <f>"692"</f>
        <v>692</v>
      </c>
      <c r="B341" s="21" t="s">
        <v>109</v>
      </c>
      <c r="C341" s="22" t="str">
        <f>"180"</f>
        <v>180</v>
      </c>
      <c r="D341" s="22">
        <v>2.34</v>
      </c>
      <c r="E341" s="22">
        <v>1.67</v>
      </c>
      <c r="F341" s="22">
        <v>19.68</v>
      </c>
      <c r="G341" s="22">
        <v>99.245339999999999</v>
      </c>
      <c r="H341" s="21">
        <v>52.9</v>
      </c>
      <c r="I341" s="21">
        <v>5.99</v>
      </c>
      <c r="J341" s="21">
        <v>37.67</v>
      </c>
      <c r="K341" s="21">
        <v>0.1</v>
      </c>
      <c r="L341" s="21">
        <v>9</v>
      </c>
      <c r="M341" s="21">
        <v>9.9</v>
      </c>
      <c r="N341" s="21">
        <v>0</v>
      </c>
      <c r="O341" s="21">
        <v>0.02</v>
      </c>
      <c r="P341" s="21">
        <v>0.23</v>
      </c>
    </row>
    <row r="342" spans="1:16" s="19" customFormat="1" ht="15" x14ac:dyDescent="0.25">
      <c r="A342" s="19" t="str">
        <f>"-"</f>
        <v>-</v>
      </c>
      <c r="B342" s="19" t="s">
        <v>91</v>
      </c>
      <c r="C342" s="20" t="str">
        <f>"40"</f>
        <v>40</v>
      </c>
      <c r="D342" s="20">
        <v>2.64</v>
      </c>
      <c r="E342" s="20">
        <v>0.26</v>
      </c>
      <c r="F342" s="20">
        <v>18.68</v>
      </c>
      <c r="G342" s="20">
        <v>89.920399999999987</v>
      </c>
      <c r="H342" s="19">
        <v>5.98</v>
      </c>
      <c r="I342" s="19">
        <v>8.84</v>
      </c>
      <c r="J342" s="19">
        <v>23.32</v>
      </c>
      <c r="K342" s="19">
        <v>0.62</v>
      </c>
      <c r="L342" s="19">
        <v>0</v>
      </c>
      <c r="M342" s="19">
        <v>0</v>
      </c>
      <c r="N342" s="19">
        <v>0.52</v>
      </c>
      <c r="O342" s="19">
        <v>0.05</v>
      </c>
      <c r="P342" s="19">
        <v>0</v>
      </c>
    </row>
    <row r="343" spans="1:16" s="23" customFormat="1" ht="14.25" x14ac:dyDescent="0.2">
      <c r="B343" s="23" t="s">
        <v>29</v>
      </c>
      <c r="C343" s="24"/>
      <c r="D343" s="24">
        <f t="shared" ref="D343:P343" si="3">SUM(D338:D342)</f>
        <v>24.02</v>
      </c>
      <c r="E343" s="24">
        <f t="shared" si="3"/>
        <v>24.950000000000006</v>
      </c>
      <c r="F343" s="24">
        <f t="shared" si="3"/>
        <v>80.63</v>
      </c>
      <c r="G343" s="24">
        <f t="shared" si="3"/>
        <v>651.22520999999983</v>
      </c>
      <c r="H343" s="23">
        <f t="shared" si="3"/>
        <v>90.81</v>
      </c>
      <c r="I343" s="23">
        <f t="shared" si="3"/>
        <v>51.730000000000004</v>
      </c>
      <c r="J343" s="23">
        <f t="shared" si="3"/>
        <v>252.08999999999997</v>
      </c>
      <c r="K343" s="23">
        <f t="shared" si="3"/>
        <v>3.7300000000000004</v>
      </c>
      <c r="L343" s="23">
        <f t="shared" si="3"/>
        <v>44.87</v>
      </c>
      <c r="M343" s="23">
        <f t="shared" si="3"/>
        <v>358.78</v>
      </c>
      <c r="N343" s="23">
        <f t="shared" si="3"/>
        <v>5.620000000000001</v>
      </c>
      <c r="O343" s="23">
        <f t="shared" si="3"/>
        <v>0.21000000000000002</v>
      </c>
      <c r="P343" s="23">
        <f t="shared" si="3"/>
        <v>5.3100000000000005</v>
      </c>
    </row>
    <row r="344" spans="1:16" s="5" customFormat="1" ht="15" x14ac:dyDescent="0.25">
      <c r="B344" s="18" t="s">
        <v>30</v>
      </c>
      <c r="C344" s="11"/>
      <c r="D344" s="11"/>
      <c r="E344" s="11"/>
      <c r="F344" s="11"/>
      <c r="G344" s="11"/>
    </row>
    <row r="345" spans="1:16" s="21" customFormat="1" ht="15" x14ac:dyDescent="0.25">
      <c r="A345" s="21" t="str">
        <f>"71"</f>
        <v>71</v>
      </c>
      <c r="B345" s="21" t="s">
        <v>43</v>
      </c>
      <c r="C345" s="22" t="str">
        <f>"60"</f>
        <v>60</v>
      </c>
      <c r="D345" s="22">
        <v>0.86</v>
      </c>
      <c r="E345" s="22">
        <v>5.97</v>
      </c>
      <c r="F345" s="22">
        <v>3.49</v>
      </c>
      <c r="G345" s="22">
        <v>73.346026613999996</v>
      </c>
      <c r="H345" s="21">
        <v>13.52</v>
      </c>
      <c r="I345" s="21">
        <v>7.74</v>
      </c>
      <c r="J345" s="21">
        <v>16.600000000000001</v>
      </c>
      <c r="K345" s="21">
        <v>0.33</v>
      </c>
      <c r="L345" s="21">
        <v>0</v>
      </c>
      <c r="M345" s="21">
        <v>121.24</v>
      </c>
      <c r="N345" s="21">
        <v>2.71</v>
      </c>
      <c r="O345" s="21">
        <v>0.01</v>
      </c>
      <c r="P345" s="21">
        <v>4.21</v>
      </c>
    </row>
    <row r="346" spans="1:16" s="21" customFormat="1" ht="15" x14ac:dyDescent="0.25">
      <c r="A346" s="21" t="str">
        <f>"138"</f>
        <v>138</v>
      </c>
      <c r="B346" s="21" t="s">
        <v>121</v>
      </c>
      <c r="C346" s="22" t="str">
        <f>"200"</f>
        <v>200</v>
      </c>
      <c r="D346" s="22">
        <v>1.72</v>
      </c>
      <c r="E346" s="22">
        <v>2.25</v>
      </c>
      <c r="F346" s="22">
        <v>13.43</v>
      </c>
      <c r="G346" s="22">
        <v>84.766282599999982</v>
      </c>
      <c r="H346" s="21">
        <v>17.829999999999998</v>
      </c>
      <c r="I346" s="21">
        <v>20.29</v>
      </c>
      <c r="J346" s="21">
        <v>48.98</v>
      </c>
      <c r="K346" s="21">
        <v>0.74</v>
      </c>
      <c r="L346" s="21">
        <v>14.16</v>
      </c>
      <c r="M346" s="21">
        <v>194.72</v>
      </c>
      <c r="N346" s="21">
        <v>0.17</v>
      </c>
      <c r="O346" s="21">
        <v>7.0000000000000007E-2</v>
      </c>
      <c r="P346" s="21">
        <v>5.89</v>
      </c>
    </row>
    <row r="347" spans="1:16" s="21" customFormat="1" ht="15" x14ac:dyDescent="0.25">
      <c r="A347" s="21" t="str">
        <f>""</f>
        <v/>
      </c>
      <c r="B347" s="21" t="s">
        <v>122</v>
      </c>
      <c r="C347" s="22" t="str">
        <f>"20"</f>
        <v>20</v>
      </c>
      <c r="D347" s="22">
        <v>4.0599999999999996</v>
      </c>
      <c r="E347" s="22">
        <v>2.9</v>
      </c>
      <c r="F347" s="22">
        <v>0.18</v>
      </c>
      <c r="G347" s="22">
        <v>43.140479999999997</v>
      </c>
      <c r="H347" s="21">
        <v>2.86</v>
      </c>
      <c r="I347" s="21">
        <v>4.1500000000000004</v>
      </c>
      <c r="J347" s="21">
        <v>33.229999999999997</v>
      </c>
      <c r="K347" s="21">
        <v>0.54</v>
      </c>
      <c r="L347" s="21">
        <v>2</v>
      </c>
      <c r="M347" s="21">
        <v>4.16</v>
      </c>
      <c r="N347" s="21">
        <v>0.11</v>
      </c>
      <c r="O347" s="21">
        <v>0.01</v>
      </c>
      <c r="P347" s="21">
        <v>0.06</v>
      </c>
    </row>
    <row r="348" spans="1:16" s="21" customFormat="1" ht="15" x14ac:dyDescent="0.25">
      <c r="A348" s="21" t="str">
        <f>"436"</f>
        <v>436</v>
      </c>
      <c r="B348" s="21" t="s">
        <v>123</v>
      </c>
      <c r="C348" s="22" t="str">
        <f>"150"</f>
        <v>150</v>
      </c>
      <c r="D348" s="22">
        <v>12.18</v>
      </c>
      <c r="E348" s="22">
        <v>13.61</v>
      </c>
      <c r="F348" s="22">
        <v>23.55</v>
      </c>
      <c r="G348" s="22">
        <v>272.59933333333333</v>
      </c>
      <c r="H348" s="21">
        <v>27.28</v>
      </c>
      <c r="I348" s="21">
        <v>43.72</v>
      </c>
      <c r="J348" s="21">
        <v>178.45</v>
      </c>
      <c r="K348" s="21">
        <v>2.75</v>
      </c>
      <c r="L348" s="21">
        <v>0</v>
      </c>
      <c r="M348" s="21">
        <v>10.67</v>
      </c>
      <c r="N348" s="21">
        <v>2.75</v>
      </c>
      <c r="O348" s="21">
        <v>0.18</v>
      </c>
      <c r="P348" s="21">
        <v>29.27</v>
      </c>
    </row>
    <row r="349" spans="1:16" s="21" customFormat="1" ht="15" x14ac:dyDescent="0.25">
      <c r="A349" s="21" t="str">
        <f>"Фирм"</f>
        <v>Фирм</v>
      </c>
      <c r="B349" s="21" t="s">
        <v>100</v>
      </c>
      <c r="C349" s="22" t="str">
        <f>"180"</f>
        <v>180</v>
      </c>
      <c r="D349" s="22">
        <v>0.08</v>
      </c>
      <c r="E349" s="22">
        <v>0.02</v>
      </c>
      <c r="F349" s="22">
        <v>21.82</v>
      </c>
      <c r="G349" s="22">
        <v>84.065190000000001</v>
      </c>
      <c r="H349" s="21">
        <v>3.5</v>
      </c>
      <c r="I349" s="21">
        <v>1.07</v>
      </c>
      <c r="J349" s="21">
        <v>1.86</v>
      </c>
      <c r="K349" s="21">
        <v>0.09</v>
      </c>
      <c r="L349" s="21">
        <v>0</v>
      </c>
      <c r="M349" s="21">
        <v>0.7</v>
      </c>
      <c r="N349" s="21">
        <v>0.02</v>
      </c>
      <c r="O349" s="21">
        <v>0</v>
      </c>
      <c r="P349" s="21">
        <v>2.09</v>
      </c>
    </row>
    <row r="350" spans="1:16" s="21" customFormat="1" ht="15" x14ac:dyDescent="0.25">
      <c r="A350" s="21" t="str">
        <f>"-"</f>
        <v>-</v>
      </c>
      <c r="B350" s="21" t="s">
        <v>28</v>
      </c>
      <c r="C350" s="22" t="str">
        <f>"30"</f>
        <v>30</v>
      </c>
      <c r="D350" s="22">
        <v>1.98</v>
      </c>
      <c r="E350" s="22">
        <v>0.2</v>
      </c>
      <c r="F350" s="22">
        <v>14.01</v>
      </c>
      <c r="G350" s="22">
        <v>67.440299999999993</v>
      </c>
      <c r="H350" s="21">
        <v>4.49</v>
      </c>
      <c r="I350" s="21">
        <v>6.63</v>
      </c>
      <c r="J350" s="21">
        <v>17.489999999999998</v>
      </c>
      <c r="K350" s="21">
        <v>0.46</v>
      </c>
      <c r="L350" s="21">
        <v>0</v>
      </c>
      <c r="M350" s="21">
        <v>0</v>
      </c>
      <c r="N350" s="21">
        <v>0.39</v>
      </c>
      <c r="O350" s="21">
        <v>0.04</v>
      </c>
      <c r="P350" s="21">
        <v>0</v>
      </c>
    </row>
    <row r="351" spans="1:16" s="19" customFormat="1" ht="15" x14ac:dyDescent="0.25">
      <c r="A351" s="19" t="str">
        <f>"-"</f>
        <v>-</v>
      </c>
      <c r="B351" s="19" t="s">
        <v>32</v>
      </c>
      <c r="C351" s="20" t="str">
        <f>"30"</f>
        <v>30</v>
      </c>
      <c r="D351" s="20">
        <v>1.98</v>
      </c>
      <c r="E351" s="20">
        <v>0.36</v>
      </c>
      <c r="F351" s="20">
        <v>10.02</v>
      </c>
      <c r="G351" s="20">
        <v>58.013999999999996</v>
      </c>
      <c r="H351" s="19">
        <v>10.5</v>
      </c>
      <c r="I351" s="19">
        <v>14.1</v>
      </c>
      <c r="J351" s="19">
        <v>47.4</v>
      </c>
      <c r="K351" s="19">
        <v>1.17</v>
      </c>
      <c r="L351" s="19">
        <v>0</v>
      </c>
      <c r="M351" s="19">
        <v>0.3</v>
      </c>
      <c r="N351" s="19">
        <v>0.42</v>
      </c>
      <c r="O351" s="19">
        <v>0.05</v>
      </c>
      <c r="P351" s="19">
        <v>0</v>
      </c>
    </row>
    <row r="352" spans="1:16" s="23" customFormat="1" ht="14.25" x14ac:dyDescent="0.2">
      <c r="B352" s="23" t="s">
        <v>33</v>
      </c>
      <c r="C352" s="24"/>
      <c r="D352" s="24">
        <v>22.86</v>
      </c>
      <c r="E352" s="24">
        <v>25.3</v>
      </c>
      <c r="F352" s="24">
        <v>86.5</v>
      </c>
      <c r="G352" s="24">
        <v>683.37</v>
      </c>
      <c r="H352" s="23">
        <v>79.98</v>
      </c>
      <c r="I352" s="23">
        <v>97.7</v>
      </c>
      <c r="J352" s="23">
        <v>344.01</v>
      </c>
      <c r="K352" s="23">
        <v>6.08</v>
      </c>
      <c r="L352" s="23">
        <v>16.16</v>
      </c>
      <c r="M352" s="23">
        <v>331.78</v>
      </c>
      <c r="N352" s="23">
        <v>6.56</v>
      </c>
      <c r="O352" s="23">
        <v>0.37</v>
      </c>
      <c r="P352" s="23">
        <v>41.52</v>
      </c>
    </row>
    <row r="353" spans="1:16" s="5" customFormat="1" ht="15" x14ac:dyDescent="0.25">
      <c r="B353" s="18" t="s">
        <v>34</v>
      </c>
      <c r="C353" s="11"/>
      <c r="D353" s="11"/>
      <c r="E353" s="11"/>
      <c r="F353" s="11"/>
      <c r="G353" s="11"/>
    </row>
    <row r="354" spans="1:16" s="21" customFormat="1" ht="15" x14ac:dyDescent="0.25">
      <c r="A354" s="21" t="s">
        <v>125</v>
      </c>
      <c r="B354" s="21" t="s">
        <v>124</v>
      </c>
      <c r="C354" s="22" t="str">
        <f>"75"</f>
        <v>75</v>
      </c>
      <c r="D354" s="22">
        <v>9.0500000000000007</v>
      </c>
      <c r="E354" s="22">
        <v>11.77</v>
      </c>
      <c r="F354" s="22">
        <v>27.74</v>
      </c>
      <c r="G354" s="22">
        <v>257.75006519999999</v>
      </c>
      <c r="H354" s="21">
        <v>169.48</v>
      </c>
      <c r="I354" s="21">
        <v>13.58</v>
      </c>
      <c r="J354" s="21">
        <v>143.02000000000001</v>
      </c>
      <c r="K354" s="21">
        <v>0.74</v>
      </c>
      <c r="L354" s="21">
        <v>33.39</v>
      </c>
      <c r="M354" s="21">
        <v>61.26</v>
      </c>
      <c r="N354" s="21">
        <v>4</v>
      </c>
      <c r="O354" s="21">
        <v>0.06</v>
      </c>
      <c r="P354" s="21">
        <v>0.06</v>
      </c>
    </row>
    <row r="355" spans="1:16" s="19" customFormat="1" ht="15" x14ac:dyDescent="0.25">
      <c r="A355" s="19" t="str">
        <f>"-"</f>
        <v>-</v>
      </c>
      <c r="B355" s="19" t="s">
        <v>89</v>
      </c>
      <c r="C355" s="20" t="str">
        <f>"180"</f>
        <v>180</v>
      </c>
      <c r="D355" s="20">
        <v>4.96</v>
      </c>
      <c r="E355" s="20">
        <v>4.5599999999999996</v>
      </c>
      <c r="F355" s="20">
        <v>8.93</v>
      </c>
      <c r="G355" s="20">
        <v>95.38</v>
      </c>
      <c r="H355" s="19">
        <v>182.4</v>
      </c>
      <c r="I355" s="19">
        <v>19.95</v>
      </c>
      <c r="J355" s="19">
        <v>119.7</v>
      </c>
      <c r="K355" s="19">
        <v>0.15</v>
      </c>
      <c r="L355" s="19">
        <v>19</v>
      </c>
      <c r="M355" s="19">
        <v>41.8</v>
      </c>
      <c r="N355" s="19">
        <v>0</v>
      </c>
      <c r="O355" s="19">
        <v>0.04</v>
      </c>
      <c r="P355" s="19">
        <v>0.74</v>
      </c>
    </row>
    <row r="356" spans="1:16" s="23" customFormat="1" ht="14.25" x14ac:dyDescent="0.2">
      <c r="B356" s="23" t="s">
        <v>36</v>
      </c>
      <c r="C356" s="24"/>
      <c r="D356" s="24">
        <v>14.01</v>
      </c>
      <c r="E356" s="24">
        <v>16.329999999999998</v>
      </c>
      <c r="F356" s="24">
        <v>36.67</v>
      </c>
      <c r="G356" s="24">
        <v>353.13</v>
      </c>
      <c r="H356" s="23">
        <v>351.88</v>
      </c>
      <c r="I356" s="23">
        <v>33.53</v>
      </c>
      <c r="J356" s="23">
        <v>262.72000000000003</v>
      </c>
      <c r="K356" s="23">
        <v>0.89</v>
      </c>
      <c r="L356" s="23">
        <v>52.39</v>
      </c>
      <c r="M356" s="23">
        <v>103.06</v>
      </c>
      <c r="N356" s="23">
        <v>4</v>
      </c>
      <c r="O356" s="23">
        <v>0.1</v>
      </c>
      <c r="P356" s="23">
        <v>0.8</v>
      </c>
    </row>
    <row r="357" spans="1:16" s="23" customFormat="1" ht="14.25" x14ac:dyDescent="0.2">
      <c r="B357" s="23" t="s">
        <v>37</v>
      </c>
      <c r="C357" s="24"/>
      <c r="D357" s="24">
        <v>60.88</v>
      </c>
      <c r="E357" s="24">
        <v>66.58</v>
      </c>
      <c r="F357" s="24">
        <v>203.79</v>
      </c>
      <c r="G357" s="24">
        <v>1687.73</v>
      </c>
      <c r="H357" s="23">
        <v>522.66999999999996</v>
      </c>
      <c r="I357" s="23">
        <v>182.96</v>
      </c>
      <c r="J357" s="23">
        <v>858.85</v>
      </c>
      <c r="K357" s="23">
        <v>10.71</v>
      </c>
      <c r="L357" s="23">
        <v>113.42</v>
      </c>
      <c r="M357" s="23">
        <v>793.63</v>
      </c>
      <c r="N357" s="23">
        <v>16.170000000000002</v>
      </c>
      <c r="O357" s="23">
        <v>0.67</v>
      </c>
      <c r="P357" s="23">
        <v>47.63</v>
      </c>
    </row>
    <row r="358" spans="1:16" s="5" customFormat="1" ht="15" x14ac:dyDescent="0.25">
      <c r="C358" s="11"/>
      <c r="D358" s="11"/>
      <c r="E358" s="11"/>
      <c r="F358" s="11"/>
      <c r="G358" s="11"/>
    </row>
    <row r="359" spans="1:16" s="5" customFormat="1" ht="15" x14ac:dyDescent="0.25">
      <c r="C359" s="11"/>
      <c r="D359" s="11"/>
      <c r="E359" s="11"/>
      <c r="F359" s="11"/>
      <c r="G359" s="11"/>
    </row>
    <row r="360" spans="1:16" s="5" customFormat="1" ht="15" x14ac:dyDescent="0.25">
      <c r="C360" s="11"/>
      <c r="D360" s="11"/>
      <c r="E360" s="11"/>
      <c r="F360" s="11"/>
      <c r="G360" s="11"/>
    </row>
    <row r="361" spans="1:16" s="5" customFormat="1" ht="15" x14ac:dyDescent="0.25">
      <c r="C361" s="11"/>
      <c r="D361" s="11"/>
      <c r="E361" s="11"/>
      <c r="F361" s="11"/>
      <c r="G361" s="11"/>
    </row>
    <row r="362" spans="1:16" s="5" customFormat="1" ht="15" x14ac:dyDescent="0.25">
      <c r="C362" s="11"/>
      <c r="D362" s="11"/>
      <c r="E362" s="11"/>
      <c r="F362" s="11"/>
      <c r="G362" s="11"/>
    </row>
    <row r="363" spans="1:16" s="5" customFormat="1" ht="15" x14ac:dyDescent="0.25">
      <c r="C363" s="11"/>
      <c r="D363" s="11"/>
      <c r="E363" s="11"/>
      <c r="F363" s="11"/>
      <c r="G363" s="11"/>
    </row>
    <row r="364" spans="1:16" s="5" customFormat="1" ht="15" x14ac:dyDescent="0.25">
      <c r="C364" s="11"/>
      <c r="D364" s="11"/>
      <c r="E364" s="11"/>
      <c r="F364" s="11"/>
      <c r="G364" s="11"/>
    </row>
    <row r="365" spans="1:16" s="5" customFormat="1" ht="15" x14ac:dyDescent="0.25">
      <c r="C365" s="11"/>
      <c r="D365" s="11"/>
      <c r="E365" s="11"/>
      <c r="F365" s="11"/>
      <c r="G365" s="11"/>
    </row>
    <row r="366" spans="1:16" s="5" customFormat="1" ht="15" x14ac:dyDescent="0.25">
      <c r="C366" s="11"/>
      <c r="D366" s="11"/>
      <c r="E366" s="11"/>
      <c r="F366" s="11"/>
      <c r="G366" s="11"/>
    </row>
    <row r="367" spans="1:16" s="5" customFormat="1" ht="15" x14ac:dyDescent="0.25">
      <c r="C367" s="11"/>
      <c r="D367" s="11"/>
      <c r="E367" s="11"/>
      <c r="F367" s="11"/>
      <c r="G367" s="11"/>
    </row>
    <row r="368" spans="1:16" s="5" customFormat="1" ht="15" x14ac:dyDescent="0.25">
      <c r="C368" s="11"/>
      <c r="D368" s="11"/>
      <c r="E368" s="11"/>
      <c r="F368" s="11"/>
      <c r="G368" s="11"/>
    </row>
    <row r="369" spans="1:16" s="5" customFormat="1" ht="15" x14ac:dyDescent="0.25">
      <c r="C369" s="11"/>
      <c r="D369" s="11"/>
      <c r="E369" s="11"/>
      <c r="F369" s="11"/>
      <c r="G369" s="11"/>
      <c r="O369" s="5">
        <v>10</v>
      </c>
    </row>
    <row r="370" spans="1:16" s="5" customFormat="1" ht="15" customHeight="1" x14ac:dyDescent="0.25">
      <c r="A370" s="54" t="s">
        <v>12</v>
      </c>
      <c r="B370" s="48" t="s">
        <v>0</v>
      </c>
      <c r="C370" s="48" t="s">
        <v>4</v>
      </c>
      <c r="D370" s="15" t="s">
        <v>2</v>
      </c>
      <c r="E370" s="15" t="s">
        <v>6</v>
      </c>
      <c r="F370" s="48" t="s">
        <v>5</v>
      </c>
      <c r="G370" s="49" t="s">
        <v>3</v>
      </c>
      <c r="H370" s="51" t="s">
        <v>11</v>
      </c>
      <c r="I370" s="51"/>
      <c r="J370" s="51"/>
      <c r="K370" s="51"/>
      <c r="L370" s="52" t="s">
        <v>13</v>
      </c>
      <c r="M370" s="52"/>
      <c r="N370" s="52"/>
      <c r="O370" s="52"/>
      <c r="P370" s="53"/>
    </row>
    <row r="371" spans="1:16" s="5" customFormat="1" ht="15" customHeight="1" x14ac:dyDescent="0.25">
      <c r="A371" s="55"/>
      <c r="B371" s="48"/>
      <c r="C371" s="48"/>
      <c r="D371" s="15" t="s">
        <v>1</v>
      </c>
      <c r="E371" s="15" t="s">
        <v>1</v>
      </c>
      <c r="F371" s="48"/>
      <c r="G371" s="50"/>
      <c r="H371" s="16" t="s">
        <v>7</v>
      </c>
      <c r="I371" s="16" t="s">
        <v>8</v>
      </c>
      <c r="J371" s="16" t="s">
        <v>9</v>
      </c>
      <c r="K371" s="16" t="s">
        <v>10</v>
      </c>
      <c r="L371" s="16" t="s">
        <v>14</v>
      </c>
      <c r="M371" s="16" t="s">
        <v>15</v>
      </c>
      <c r="N371" s="16" t="s">
        <v>16</v>
      </c>
      <c r="O371" s="16" t="s">
        <v>17</v>
      </c>
      <c r="P371" s="17" t="s">
        <v>18</v>
      </c>
    </row>
    <row r="372" spans="1:16" s="5" customFormat="1" ht="15" x14ac:dyDescent="0.25">
      <c r="B372" s="23" t="s">
        <v>56</v>
      </c>
      <c r="C372" s="11"/>
      <c r="D372" s="11"/>
      <c r="E372" s="11"/>
      <c r="F372" s="11"/>
      <c r="G372" s="11"/>
    </row>
    <row r="373" spans="1:16" s="5" customFormat="1" ht="15" x14ac:dyDescent="0.25">
      <c r="B373" s="18" t="s">
        <v>25</v>
      </c>
      <c r="C373" s="11"/>
      <c r="D373" s="11"/>
      <c r="E373" s="11"/>
      <c r="F373" s="11"/>
      <c r="G373" s="11"/>
    </row>
    <row r="374" spans="1:16" s="21" customFormat="1" ht="15" x14ac:dyDescent="0.25">
      <c r="A374" s="21" t="str">
        <f>"302"</f>
        <v>302</v>
      </c>
      <c r="B374" s="21" t="s">
        <v>189</v>
      </c>
      <c r="C374" s="22" t="str">
        <f>"205"</f>
        <v>205</v>
      </c>
      <c r="D374" s="22">
        <v>7.41</v>
      </c>
      <c r="E374" s="22">
        <v>7.3</v>
      </c>
      <c r="F374" s="22">
        <v>35.79</v>
      </c>
      <c r="G374" s="22">
        <v>241.75466799999995</v>
      </c>
      <c r="H374" s="21">
        <v>132</v>
      </c>
      <c r="I374" s="21">
        <v>45.14</v>
      </c>
      <c r="J374" s="21">
        <v>172.89</v>
      </c>
      <c r="K374" s="21">
        <v>1.19</v>
      </c>
      <c r="L374" s="21">
        <v>36.200000000000003</v>
      </c>
      <c r="M374" s="21">
        <v>41.42</v>
      </c>
      <c r="N374" s="21">
        <v>0.16</v>
      </c>
      <c r="O374" s="21">
        <v>0.18</v>
      </c>
      <c r="P374" s="21">
        <v>0.53</v>
      </c>
    </row>
    <row r="375" spans="1:16" s="21" customFormat="1" ht="15" x14ac:dyDescent="0.25">
      <c r="A375" s="21" t="str">
        <f>"3"</f>
        <v>3</v>
      </c>
      <c r="B375" s="21" t="s">
        <v>108</v>
      </c>
      <c r="C375" s="22" t="str">
        <f>"15"</f>
        <v>15</v>
      </c>
      <c r="D375" s="22">
        <v>3.68</v>
      </c>
      <c r="E375" s="22">
        <v>4.34</v>
      </c>
      <c r="F375" s="22">
        <v>0</v>
      </c>
      <c r="G375" s="22">
        <v>54.610499999999995</v>
      </c>
      <c r="H375" s="21">
        <v>129.36000000000001</v>
      </c>
      <c r="I375" s="21">
        <v>5.15</v>
      </c>
      <c r="J375" s="21">
        <v>73.5</v>
      </c>
      <c r="K375" s="21">
        <v>0.15</v>
      </c>
      <c r="L375" s="21">
        <v>38.22</v>
      </c>
      <c r="M375" s="21">
        <v>43.2</v>
      </c>
      <c r="N375" s="21">
        <v>0.08</v>
      </c>
      <c r="O375" s="21">
        <v>0.01</v>
      </c>
      <c r="P375" s="21">
        <v>0.1</v>
      </c>
    </row>
    <row r="376" spans="1:16" s="21" customFormat="1" ht="15" x14ac:dyDescent="0.25">
      <c r="A376" s="21" t="str">
        <f>""</f>
        <v/>
      </c>
      <c r="B376" s="21" t="s">
        <v>48</v>
      </c>
      <c r="C376" s="22" t="str">
        <f>"30"</f>
        <v>30</v>
      </c>
      <c r="D376" s="22">
        <v>0.12</v>
      </c>
      <c r="E376" s="22">
        <v>0</v>
      </c>
      <c r="F376" s="22">
        <v>22.34</v>
      </c>
      <c r="G376" s="22">
        <v>85.836240000000004</v>
      </c>
      <c r="H376" s="21">
        <v>0</v>
      </c>
      <c r="I376" s="21">
        <v>0</v>
      </c>
      <c r="J376" s="21">
        <v>0</v>
      </c>
      <c r="K376" s="21">
        <v>0</v>
      </c>
      <c r="L376" s="21">
        <v>0</v>
      </c>
      <c r="M376" s="21">
        <v>0</v>
      </c>
      <c r="N376" s="21">
        <v>0</v>
      </c>
      <c r="O376" s="21">
        <v>0</v>
      </c>
      <c r="P376" s="21">
        <v>0</v>
      </c>
    </row>
    <row r="377" spans="1:16" s="21" customFormat="1" ht="15" x14ac:dyDescent="0.25">
      <c r="A377" s="35">
        <v>685</v>
      </c>
      <c r="B377" s="21" t="s">
        <v>86</v>
      </c>
      <c r="C377" s="22" t="str">
        <f>"180"</f>
        <v>180</v>
      </c>
      <c r="D377" s="22">
        <v>0.18</v>
      </c>
      <c r="E377" s="22">
        <v>0.04</v>
      </c>
      <c r="F377" s="22">
        <v>13.24</v>
      </c>
      <c r="G377" s="22">
        <v>51.606054</v>
      </c>
      <c r="H377" s="21">
        <v>0.39</v>
      </c>
      <c r="I377" s="21">
        <v>0</v>
      </c>
      <c r="J377" s="21">
        <v>0</v>
      </c>
      <c r="K377" s="21">
        <v>0.04</v>
      </c>
      <c r="L377" s="21">
        <v>0</v>
      </c>
      <c r="M377" s="21">
        <v>0</v>
      </c>
      <c r="N377" s="21">
        <v>0</v>
      </c>
      <c r="O377" s="21">
        <v>0</v>
      </c>
      <c r="P377" s="21">
        <v>0</v>
      </c>
    </row>
    <row r="378" spans="1:16" s="21" customFormat="1" ht="15" x14ac:dyDescent="0.25">
      <c r="A378" s="21" t="str">
        <f>"741"</f>
        <v>741</v>
      </c>
      <c r="B378" s="21" t="s">
        <v>126</v>
      </c>
      <c r="C378" s="22" t="str">
        <f>"50"</f>
        <v>50</v>
      </c>
      <c r="D378" s="22">
        <v>5.91</v>
      </c>
      <c r="E378" s="22">
        <v>2.78</v>
      </c>
      <c r="F378" s="22">
        <v>17.920000000000002</v>
      </c>
      <c r="G378" s="22">
        <v>123.61622122355001</v>
      </c>
      <c r="H378" s="21">
        <v>29.61</v>
      </c>
      <c r="I378" s="21">
        <v>7.09</v>
      </c>
      <c r="J378" s="21">
        <v>55.26</v>
      </c>
      <c r="K378" s="21">
        <v>0.4</v>
      </c>
      <c r="L378" s="21">
        <v>9.08</v>
      </c>
      <c r="M378" s="21">
        <v>25.48</v>
      </c>
      <c r="N378" s="21">
        <v>0.59</v>
      </c>
      <c r="O378" s="21">
        <v>0.03</v>
      </c>
      <c r="P378" s="21">
        <v>0.01</v>
      </c>
    </row>
    <row r="379" spans="1:16" s="19" customFormat="1" ht="15" x14ac:dyDescent="0.25">
      <c r="A379" s="19" t="str">
        <f>"-"</f>
        <v>-</v>
      </c>
      <c r="B379" s="19" t="s">
        <v>28</v>
      </c>
      <c r="C379" s="20" t="str">
        <f>"30"</f>
        <v>30</v>
      </c>
      <c r="D379" s="20">
        <v>1.98</v>
      </c>
      <c r="E379" s="20">
        <v>0.2</v>
      </c>
      <c r="F379" s="20">
        <v>14.01</v>
      </c>
      <c r="G379" s="20">
        <v>67.170299999999997</v>
      </c>
      <c r="H379" s="19">
        <v>0</v>
      </c>
      <c r="I379" s="19">
        <v>0</v>
      </c>
      <c r="J379" s="19">
        <v>0</v>
      </c>
      <c r="K379" s="19">
        <v>0</v>
      </c>
      <c r="L379" s="19">
        <v>0</v>
      </c>
      <c r="M379" s="19">
        <v>0</v>
      </c>
      <c r="N379" s="19">
        <v>0</v>
      </c>
      <c r="O379" s="19">
        <v>0</v>
      </c>
      <c r="P379" s="19">
        <v>0</v>
      </c>
    </row>
    <row r="380" spans="1:16" s="23" customFormat="1" ht="14.25" x14ac:dyDescent="0.2">
      <c r="B380" s="23" t="s">
        <v>29</v>
      </c>
      <c r="C380" s="24"/>
      <c r="D380" s="24">
        <f t="shared" ref="D380:P380" si="4">SUM(D374:D379)</f>
        <v>19.279999999999998</v>
      </c>
      <c r="E380" s="24">
        <f t="shared" si="4"/>
        <v>14.659999999999998</v>
      </c>
      <c r="F380" s="24">
        <f t="shared" si="4"/>
        <v>103.3</v>
      </c>
      <c r="G380" s="24">
        <f t="shared" si="4"/>
        <v>624.59398322354991</v>
      </c>
      <c r="H380" s="23">
        <f t="shared" si="4"/>
        <v>291.36</v>
      </c>
      <c r="I380" s="23">
        <f t="shared" si="4"/>
        <v>57.379999999999995</v>
      </c>
      <c r="J380" s="23">
        <f t="shared" si="4"/>
        <v>301.64999999999998</v>
      </c>
      <c r="K380" s="23">
        <f t="shared" si="4"/>
        <v>1.7799999999999998</v>
      </c>
      <c r="L380" s="23">
        <f t="shared" si="4"/>
        <v>83.5</v>
      </c>
      <c r="M380" s="23">
        <f t="shared" si="4"/>
        <v>110.10000000000001</v>
      </c>
      <c r="N380" s="23">
        <f t="shared" si="4"/>
        <v>0.83</v>
      </c>
      <c r="O380" s="23">
        <f t="shared" si="4"/>
        <v>0.22</v>
      </c>
      <c r="P380" s="23">
        <f t="shared" si="4"/>
        <v>0.64</v>
      </c>
    </row>
    <row r="381" spans="1:16" s="5" customFormat="1" ht="15" x14ac:dyDescent="0.25">
      <c r="B381" s="18" t="s">
        <v>30</v>
      </c>
      <c r="C381" s="11"/>
      <c r="D381" s="11"/>
      <c r="E381" s="11"/>
      <c r="F381" s="11"/>
      <c r="G381" s="11"/>
    </row>
    <row r="382" spans="1:16" s="21" customFormat="1" ht="15" x14ac:dyDescent="0.25">
      <c r="A382" s="21" t="str">
        <f>"фирм"</f>
        <v>фирм</v>
      </c>
      <c r="B382" s="21" t="s">
        <v>173</v>
      </c>
      <c r="C382" s="22" t="str">
        <f>"60"</f>
        <v>60</v>
      </c>
      <c r="D382" s="22">
        <v>0.99</v>
      </c>
      <c r="E382" s="22">
        <v>5.64</v>
      </c>
      <c r="F382" s="22">
        <v>6.07</v>
      </c>
      <c r="G382" s="22">
        <v>80.856396821052641</v>
      </c>
      <c r="H382" s="21">
        <v>24.96</v>
      </c>
      <c r="I382" s="21">
        <v>11.26</v>
      </c>
      <c r="J382" s="21">
        <v>22.03</v>
      </c>
      <c r="K382" s="21">
        <v>0.61</v>
      </c>
      <c r="L382" s="21">
        <v>0</v>
      </c>
      <c r="M382" s="21">
        <v>1.56</v>
      </c>
      <c r="N382" s="21">
        <v>2.7</v>
      </c>
      <c r="O382" s="21">
        <v>0.01</v>
      </c>
      <c r="P382" s="21">
        <v>13.38</v>
      </c>
    </row>
    <row r="383" spans="1:16" s="21" customFormat="1" ht="15" x14ac:dyDescent="0.25">
      <c r="A383" s="21" t="str">
        <f>" 124 "</f>
        <v xml:space="preserve"> 124 </v>
      </c>
      <c r="B383" s="21" t="s">
        <v>127</v>
      </c>
      <c r="C383" s="22" t="str">
        <f>"210"</f>
        <v>210</v>
      </c>
      <c r="D383" s="22">
        <v>1.61</v>
      </c>
      <c r="E383" s="22">
        <v>4.59</v>
      </c>
      <c r="F383" s="22">
        <v>7.33</v>
      </c>
      <c r="G383" s="22">
        <v>80.621017365</v>
      </c>
      <c r="H383" s="21">
        <v>35.46</v>
      </c>
      <c r="I383" s="21">
        <v>16.79</v>
      </c>
      <c r="J383" s="21">
        <v>39.15</v>
      </c>
      <c r="K383" s="21">
        <v>0.64</v>
      </c>
      <c r="L383" s="21">
        <v>32.659999999999997</v>
      </c>
      <c r="M383" s="21">
        <v>212.14</v>
      </c>
      <c r="N383" s="21">
        <v>0.18</v>
      </c>
      <c r="O383" s="21">
        <v>0.05</v>
      </c>
      <c r="P383" s="21">
        <v>10.1</v>
      </c>
    </row>
    <row r="384" spans="1:16" s="21" customFormat="1" ht="15" x14ac:dyDescent="0.25">
      <c r="A384" s="21" t="str">
        <f>""</f>
        <v/>
      </c>
      <c r="B384" s="21" t="s">
        <v>128</v>
      </c>
      <c r="C384" s="22" t="str">
        <f>"10"</f>
        <v>10</v>
      </c>
      <c r="D384" s="22">
        <v>2.68</v>
      </c>
      <c r="E384" s="22">
        <v>1.92</v>
      </c>
      <c r="F384" s="22">
        <v>0</v>
      </c>
      <c r="G384" s="22">
        <v>27.993600000000001</v>
      </c>
      <c r="H384" s="21">
        <v>1.1499999999999999</v>
      </c>
      <c r="I384" s="21">
        <v>2.64</v>
      </c>
      <c r="J384" s="21">
        <v>21.06</v>
      </c>
      <c r="K384" s="21">
        <v>0.35</v>
      </c>
      <c r="L384" s="21">
        <v>0</v>
      </c>
      <c r="M384" s="21">
        <v>0</v>
      </c>
      <c r="N384" s="21">
        <v>0.06</v>
      </c>
      <c r="O384" s="21">
        <v>0.01</v>
      </c>
      <c r="P384" s="21">
        <v>0</v>
      </c>
    </row>
    <row r="385" spans="1:16" s="21" customFormat="1" x14ac:dyDescent="0.25">
      <c r="A385" s="28" t="str">
        <f>"Фирм"</f>
        <v>Фирм</v>
      </c>
      <c r="B385" s="28" t="s">
        <v>163</v>
      </c>
      <c r="C385" s="43">
        <v>110</v>
      </c>
      <c r="D385" s="29">
        <v>12.72</v>
      </c>
      <c r="E385" s="29">
        <v>12.63</v>
      </c>
      <c r="F385" s="29">
        <v>14.13</v>
      </c>
      <c r="G385" s="29">
        <v>230.93</v>
      </c>
      <c r="H385" s="28">
        <v>30.53</v>
      </c>
      <c r="I385" s="28">
        <v>23.16</v>
      </c>
      <c r="J385" s="28">
        <v>127.25</v>
      </c>
      <c r="K385" s="28">
        <v>1.9</v>
      </c>
      <c r="L385" s="28">
        <v>24.87</v>
      </c>
      <c r="M385" s="28">
        <v>80.81</v>
      </c>
      <c r="N385" s="28">
        <v>2.91</v>
      </c>
      <c r="O385" s="28">
        <v>0.09</v>
      </c>
      <c r="P385" s="28">
        <v>0.9</v>
      </c>
    </row>
    <row r="386" spans="1:16" s="21" customFormat="1" ht="15" x14ac:dyDescent="0.25">
      <c r="A386" s="21" t="str">
        <f>"330"</f>
        <v>330</v>
      </c>
      <c r="B386" s="21" t="s">
        <v>129</v>
      </c>
      <c r="C386" s="22" t="str">
        <f>"150"</f>
        <v>150</v>
      </c>
      <c r="D386" s="22">
        <v>13.9</v>
      </c>
      <c r="E386" s="22">
        <v>4.9000000000000004</v>
      </c>
      <c r="F386" s="22">
        <v>32.47</v>
      </c>
      <c r="G386" s="22">
        <v>246.54986399999999</v>
      </c>
      <c r="H386" s="21">
        <v>75.010000000000005</v>
      </c>
      <c r="I386" s="21">
        <v>67.12</v>
      </c>
      <c r="J386" s="21">
        <v>207.24</v>
      </c>
      <c r="K386" s="21">
        <v>4.28</v>
      </c>
      <c r="L386" s="21">
        <v>17.7</v>
      </c>
      <c r="M386" s="21">
        <v>34.090000000000003</v>
      </c>
      <c r="N386" s="21">
        <v>0.55000000000000004</v>
      </c>
      <c r="O386" s="21">
        <v>0.42</v>
      </c>
      <c r="P386" s="21">
        <v>0</v>
      </c>
    </row>
    <row r="387" spans="1:16" s="21" customFormat="1" ht="15" x14ac:dyDescent="0.25">
      <c r="A387" s="21" t="str">
        <f>"639"</f>
        <v>639</v>
      </c>
      <c r="B387" s="21" t="s">
        <v>130</v>
      </c>
      <c r="C387" s="22" t="str">
        <f>"180"</f>
        <v>180</v>
      </c>
      <c r="D387" s="22">
        <v>0.92</v>
      </c>
      <c r="E387" s="22">
        <v>0.05</v>
      </c>
      <c r="F387" s="22">
        <v>26.58</v>
      </c>
      <c r="G387" s="22">
        <v>112.28799599999999</v>
      </c>
      <c r="H387" s="21">
        <v>28.46</v>
      </c>
      <c r="I387" s="21">
        <v>17.96</v>
      </c>
      <c r="J387" s="21">
        <v>24.44</v>
      </c>
      <c r="K387" s="21">
        <v>0.61</v>
      </c>
      <c r="L387" s="21">
        <v>0</v>
      </c>
      <c r="M387" s="21">
        <v>104.94</v>
      </c>
      <c r="N387" s="21">
        <v>0.99</v>
      </c>
      <c r="O387" s="21">
        <v>0.02</v>
      </c>
      <c r="P387" s="21">
        <v>0.28999999999999998</v>
      </c>
    </row>
    <row r="388" spans="1:16" s="21" customFormat="1" ht="15" x14ac:dyDescent="0.25">
      <c r="A388" s="21" t="str">
        <f>"-"</f>
        <v>-</v>
      </c>
      <c r="B388" s="21" t="s">
        <v>28</v>
      </c>
      <c r="C388" s="22" t="str">
        <f>"30"</f>
        <v>30</v>
      </c>
      <c r="D388" s="22">
        <v>1.98</v>
      </c>
      <c r="E388" s="22">
        <v>0.2</v>
      </c>
      <c r="F388" s="22">
        <v>14.01</v>
      </c>
      <c r="G388" s="22">
        <v>67.440299999999993</v>
      </c>
      <c r="H388" s="21">
        <v>4.49</v>
      </c>
      <c r="I388" s="21">
        <v>6.63</v>
      </c>
      <c r="J388" s="21">
        <v>17.489999999999998</v>
      </c>
      <c r="K388" s="21">
        <v>0.46</v>
      </c>
      <c r="L388" s="21">
        <v>0</v>
      </c>
      <c r="M388" s="21">
        <v>0</v>
      </c>
      <c r="N388" s="21">
        <v>0.39</v>
      </c>
      <c r="O388" s="21">
        <v>0.04</v>
      </c>
      <c r="P388" s="21">
        <v>0</v>
      </c>
    </row>
    <row r="389" spans="1:16" s="19" customFormat="1" ht="15" x14ac:dyDescent="0.25">
      <c r="A389" s="19" t="str">
        <f>"-"</f>
        <v>-</v>
      </c>
      <c r="B389" s="19" t="s">
        <v>32</v>
      </c>
      <c r="C389" s="20" t="str">
        <f>"30"</f>
        <v>30</v>
      </c>
      <c r="D389" s="20">
        <v>1.98</v>
      </c>
      <c r="E389" s="20">
        <v>0.36</v>
      </c>
      <c r="F389" s="20">
        <v>10.02</v>
      </c>
      <c r="G389" s="20">
        <v>58.013999999999996</v>
      </c>
      <c r="H389" s="19">
        <v>10.5</v>
      </c>
      <c r="I389" s="19">
        <v>14.1</v>
      </c>
      <c r="J389" s="19">
        <v>47.4</v>
      </c>
      <c r="K389" s="19">
        <v>1.17</v>
      </c>
      <c r="L389" s="19">
        <v>0</v>
      </c>
      <c r="M389" s="19">
        <v>0.3</v>
      </c>
      <c r="N389" s="19">
        <v>0.42</v>
      </c>
      <c r="O389" s="19">
        <v>0.05</v>
      </c>
      <c r="P389" s="19">
        <v>0</v>
      </c>
    </row>
    <row r="390" spans="1:16" s="23" customFormat="1" ht="14.25" x14ac:dyDescent="0.2">
      <c r="B390" s="23" t="s">
        <v>33</v>
      </c>
      <c r="C390" s="24"/>
      <c r="D390" s="24">
        <f t="shared" ref="D390:P390" si="5">SUM(D382:D389)</f>
        <v>36.779999999999994</v>
      </c>
      <c r="E390" s="24">
        <f t="shared" si="5"/>
        <v>30.29</v>
      </c>
      <c r="F390" s="24">
        <f t="shared" si="5"/>
        <v>110.61</v>
      </c>
      <c r="G390" s="24">
        <f t="shared" si="5"/>
        <v>904.6931741860526</v>
      </c>
      <c r="H390" s="23">
        <f t="shared" si="5"/>
        <v>210.56000000000003</v>
      </c>
      <c r="I390" s="23">
        <f t="shared" si="5"/>
        <v>159.66</v>
      </c>
      <c r="J390" s="23">
        <f t="shared" si="5"/>
        <v>506.06</v>
      </c>
      <c r="K390" s="23">
        <f t="shared" si="5"/>
        <v>10.020000000000001</v>
      </c>
      <c r="L390" s="23">
        <f t="shared" si="5"/>
        <v>75.23</v>
      </c>
      <c r="M390" s="23">
        <f t="shared" si="5"/>
        <v>433.84000000000003</v>
      </c>
      <c r="N390" s="23">
        <f t="shared" si="5"/>
        <v>8.2000000000000011</v>
      </c>
      <c r="O390" s="23">
        <f t="shared" si="5"/>
        <v>0.69000000000000006</v>
      </c>
      <c r="P390" s="23">
        <f t="shared" si="5"/>
        <v>24.669999999999998</v>
      </c>
    </row>
    <row r="391" spans="1:16" s="5" customFormat="1" ht="15" x14ac:dyDescent="0.25">
      <c r="B391" s="18" t="s">
        <v>34</v>
      </c>
      <c r="C391" s="11"/>
      <c r="D391" s="11"/>
      <c r="E391" s="11"/>
      <c r="F391" s="11"/>
      <c r="G391" s="11"/>
    </row>
    <row r="392" spans="1:16" s="21" customFormat="1" ht="15" x14ac:dyDescent="0.25">
      <c r="A392" s="21" t="str">
        <f>"766"</f>
        <v>766</v>
      </c>
      <c r="B392" s="21" t="s">
        <v>131</v>
      </c>
      <c r="C392" s="22" t="str">
        <f>"100"</f>
        <v>100</v>
      </c>
      <c r="D392" s="22">
        <v>8.07</v>
      </c>
      <c r="E392" s="22">
        <v>6.15</v>
      </c>
      <c r="F392" s="22">
        <v>55.62</v>
      </c>
      <c r="G392" s="22">
        <v>318.25280059999994</v>
      </c>
      <c r="H392" s="21">
        <v>17.78</v>
      </c>
      <c r="I392" s="21">
        <v>11.74</v>
      </c>
      <c r="J392" s="21">
        <v>63.43</v>
      </c>
      <c r="K392" s="21">
        <v>0.95</v>
      </c>
      <c r="L392" s="21">
        <v>6.32</v>
      </c>
      <c r="M392" s="21">
        <v>6.92</v>
      </c>
      <c r="N392" s="21">
        <v>3.42</v>
      </c>
      <c r="O392" s="21">
        <v>0.11</v>
      </c>
      <c r="P392" s="21">
        <v>0</v>
      </c>
    </row>
    <row r="393" spans="1:16" s="19" customFormat="1" ht="15" x14ac:dyDescent="0.25">
      <c r="A393" s="19" t="str">
        <f>"631"</f>
        <v>631</v>
      </c>
      <c r="B393" s="19" t="s">
        <v>132</v>
      </c>
      <c r="C393" s="20" t="str">
        <f>"180"</f>
        <v>180</v>
      </c>
      <c r="D393" s="20">
        <v>0.35</v>
      </c>
      <c r="E393" s="20">
        <v>0.14000000000000001</v>
      </c>
      <c r="F393" s="20">
        <v>24.86</v>
      </c>
      <c r="G393" s="20">
        <v>99.314035199999992</v>
      </c>
      <c r="H393" s="19">
        <v>13.72</v>
      </c>
      <c r="I393" s="19">
        <v>4.96</v>
      </c>
      <c r="J393" s="19">
        <v>8.5399999999999991</v>
      </c>
      <c r="K393" s="19">
        <v>0.83</v>
      </c>
      <c r="L393" s="19">
        <v>0</v>
      </c>
      <c r="M393" s="19">
        <v>1.8</v>
      </c>
      <c r="N393" s="19">
        <v>10.8</v>
      </c>
      <c r="O393" s="19">
        <v>0.06</v>
      </c>
      <c r="P393" s="19">
        <v>9.5</v>
      </c>
    </row>
    <row r="394" spans="1:16" s="23" customFormat="1" ht="14.25" x14ac:dyDescent="0.2">
      <c r="B394" s="23" t="s">
        <v>36</v>
      </c>
      <c r="C394" s="24"/>
      <c r="D394" s="24">
        <v>8.42</v>
      </c>
      <c r="E394" s="24">
        <v>6.29</v>
      </c>
      <c r="F394" s="24">
        <v>80.48</v>
      </c>
      <c r="G394" s="24">
        <v>417.57</v>
      </c>
      <c r="H394" s="23">
        <v>31.51</v>
      </c>
      <c r="I394" s="23">
        <v>16.7</v>
      </c>
      <c r="J394" s="23">
        <v>71.959999999999994</v>
      </c>
      <c r="K394" s="23">
        <v>1.78</v>
      </c>
      <c r="L394" s="23">
        <v>6.32</v>
      </c>
      <c r="M394" s="23">
        <v>8.7200000000000006</v>
      </c>
      <c r="N394" s="23">
        <v>14.22</v>
      </c>
      <c r="O394" s="23">
        <v>0.17</v>
      </c>
      <c r="P394" s="23">
        <v>9.5</v>
      </c>
    </row>
    <row r="395" spans="1:16" s="23" customFormat="1" ht="14.25" x14ac:dyDescent="0.2">
      <c r="B395" s="23" t="s">
        <v>37</v>
      </c>
      <c r="C395" s="24"/>
      <c r="D395" s="41">
        <f>D380+D390+D394</f>
        <v>64.47999999999999</v>
      </c>
      <c r="E395" s="41">
        <f t="shared" ref="E395:P395" si="6">E380+E390+E394</f>
        <v>51.239999999999995</v>
      </c>
      <c r="F395" s="41">
        <f t="shared" si="6"/>
        <v>294.39</v>
      </c>
      <c r="G395" s="41">
        <f t="shared" si="6"/>
        <v>1946.8571574096025</v>
      </c>
      <c r="H395" s="41">
        <f t="shared" si="6"/>
        <v>533.43000000000006</v>
      </c>
      <c r="I395" s="41">
        <f t="shared" si="6"/>
        <v>233.73999999999998</v>
      </c>
      <c r="J395" s="41">
        <f t="shared" si="6"/>
        <v>879.67000000000007</v>
      </c>
      <c r="K395" s="41">
        <f t="shared" si="6"/>
        <v>13.58</v>
      </c>
      <c r="L395" s="41">
        <f t="shared" si="6"/>
        <v>165.05</v>
      </c>
      <c r="M395" s="41">
        <f t="shared" si="6"/>
        <v>552.66000000000008</v>
      </c>
      <c r="N395" s="41">
        <f t="shared" si="6"/>
        <v>23.25</v>
      </c>
      <c r="O395" s="41">
        <f t="shared" si="6"/>
        <v>1.08</v>
      </c>
      <c r="P395" s="41">
        <f t="shared" si="6"/>
        <v>34.81</v>
      </c>
    </row>
    <row r="396" spans="1:16" s="5" customFormat="1" ht="15" x14ac:dyDescent="0.25">
      <c r="C396" s="11"/>
      <c r="D396" s="11"/>
      <c r="E396" s="11"/>
      <c r="F396" s="11"/>
      <c r="G396" s="11"/>
    </row>
    <row r="397" spans="1:16" s="5" customFormat="1" ht="15" x14ac:dyDescent="0.25">
      <c r="C397" s="11"/>
      <c r="D397" s="11"/>
      <c r="E397" s="11"/>
      <c r="F397" s="11"/>
      <c r="G397" s="11"/>
    </row>
    <row r="398" spans="1:16" s="5" customFormat="1" ht="15" x14ac:dyDescent="0.25">
      <c r="C398" s="11"/>
      <c r="D398" s="11"/>
      <c r="E398" s="11"/>
      <c r="F398" s="11"/>
      <c r="G398" s="11"/>
    </row>
    <row r="399" spans="1:16" s="5" customFormat="1" ht="15" x14ac:dyDescent="0.25">
      <c r="C399" s="11"/>
      <c r="D399" s="11"/>
      <c r="E399" s="11"/>
      <c r="F399" s="11"/>
      <c r="G399" s="11"/>
    </row>
    <row r="400" spans="1:16" s="5" customFormat="1" ht="15" x14ac:dyDescent="0.25">
      <c r="C400" s="11"/>
      <c r="D400" s="11"/>
      <c r="E400" s="11"/>
      <c r="F400" s="11"/>
      <c r="G400" s="11"/>
    </row>
    <row r="401" spans="1:16" s="5" customFormat="1" ht="15" x14ac:dyDescent="0.25">
      <c r="C401" s="11"/>
      <c r="D401" s="11"/>
      <c r="E401" s="11"/>
      <c r="F401" s="11"/>
      <c r="G401" s="11"/>
    </row>
    <row r="402" spans="1:16" s="5" customFormat="1" ht="15" x14ac:dyDescent="0.25">
      <c r="C402" s="11"/>
      <c r="D402" s="11"/>
      <c r="E402" s="11"/>
      <c r="F402" s="11"/>
      <c r="G402" s="11"/>
    </row>
    <row r="403" spans="1:16" s="5" customFormat="1" ht="15" x14ac:dyDescent="0.25">
      <c r="C403" s="11"/>
      <c r="D403" s="11"/>
      <c r="E403" s="11"/>
      <c r="F403" s="11"/>
      <c r="G403" s="11"/>
    </row>
    <row r="404" spans="1:16" s="5" customFormat="1" ht="15" x14ac:dyDescent="0.25">
      <c r="C404" s="11"/>
      <c r="D404" s="11"/>
      <c r="E404" s="11"/>
      <c r="F404" s="11"/>
      <c r="G404" s="11"/>
    </row>
    <row r="405" spans="1:16" s="5" customFormat="1" ht="15" x14ac:dyDescent="0.25">
      <c r="C405" s="11"/>
      <c r="D405" s="11"/>
      <c r="E405" s="11"/>
      <c r="F405" s="11"/>
      <c r="G405" s="11"/>
    </row>
    <row r="406" spans="1:16" s="5" customFormat="1" ht="15" x14ac:dyDescent="0.25">
      <c r="C406" s="11"/>
      <c r="D406" s="11"/>
      <c r="E406" s="11"/>
      <c r="F406" s="11"/>
      <c r="G406" s="11"/>
      <c r="O406" s="5">
        <v>11</v>
      </c>
    </row>
    <row r="407" spans="1:16" s="5" customFormat="1" ht="15" x14ac:dyDescent="0.25">
      <c r="C407" s="11"/>
      <c r="D407" s="11"/>
      <c r="E407" s="11"/>
      <c r="F407" s="11"/>
      <c r="G407" s="11"/>
    </row>
    <row r="408" spans="1:16" s="5" customFormat="1" ht="15" x14ac:dyDescent="0.25">
      <c r="C408" s="11"/>
      <c r="D408" s="11"/>
      <c r="E408" s="11"/>
      <c r="F408" s="11"/>
      <c r="G408" s="11"/>
    </row>
    <row r="409" spans="1:16" s="5" customFormat="1" ht="15" customHeight="1" x14ac:dyDescent="0.25">
      <c r="A409" s="54" t="s">
        <v>12</v>
      </c>
      <c r="B409" s="48" t="s">
        <v>0</v>
      </c>
      <c r="C409" s="48" t="s">
        <v>4</v>
      </c>
      <c r="D409" s="15" t="s">
        <v>2</v>
      </c>
      <c r="E409" s="15" t="s">
        <v>6</v>
      </c>
      <c r="F409" s="48" t="s">
        <v>5</v>
      </c>
      <c r="G409" s="49" t="s">
        <v>3</v>
      </c>
      <c r="H409" s="51" t="s">
        <v>11</v>
      </c>
      <c r="I409" s="51"/>
      <c r="J409" s="51"/>
      <c r="K409" s="51"/>
      <c r="L409" s="52" t="s">
        <v>13</v>
      </c>
      <c r="M409" s="52"/>
      <c r="N409" s="52"/>
      <c r="O409" s="52"/>
      <c r="P409" s="53"/>
    </row>
    <row r="410" spans="1:16" s="5" customFormat="1" ht="15" customHeight="1" x14ac:dyDescent="0.25">
      <c r="A410" s="55"/>
      <c r="B410" s="48"/>
      <c r="C410" s="48"/>
      <c r="D410" s="15" t="s">
        <v>1</v>
      </c>
      <c r="E410" s="15" t="s">
        <v>1</v>
      </c>
      <c r="F410" s="48"/>
      <c r="G410" s="50"/>
      <c r="H410" s="16" t="s">
        <v>7</v>
      </c>
      <c r="I410" s="16" t="s">
        <v>8</v>
      </c>
      <c r="J410" s="16" t="s">
        <v>9</v>
      </c>
      <c r="K410" s="16" t="s">
        <v>10</v>
      </c>
      <c r="L410" s="16" t="s">
        <v>14</v>
      </c>
      <c r="M410" s="16" t="s">
        <v>15</v>
      </c>
      <c r="N410" s="16" t="s">
        <v>16</v>
      </c>
      <c r="O410" s="16" t="s">
        <v>17</v>
      </c>
      <c r="P410" s="17" t="s">
        <v>18</v>
      </c>
    </row>
    <row r="411" spans="1:16" s="5" customFormat="1" ht="15" x14ac:dyDescent="0.25">
      <c r="B411" s="23" t="s">
        <v>57</v>
      </c>
      <c r="C411" s="11"/>
      <c r="D411" s="11"/>
      <c r="E411" s="11"/>
      <c r="F411" s="11"/>
      <c r="G411" s="11"/>
    </row>
    <row r="412" spans="1:16" s="5" customFormat="1" ht="15" x14ac:dyDescent="0.25">
      <c r="B412" s="18" t="s">
        <v>25</v>
      </c>
      <c r="C412" s="11"/>
      <c r="D412" s="11"/>
      <c r="E412" s="11"/>
      <c r="F412" s="11"/>
      <c r="G412" s="11"/>
    </row>
    <row r="413" spans="1:16" s="21" customFormat="1" ht="15" x14ac:dyDescent="0.25">
      <c r="A413" s="21" t="str">
        <f>"3"</f>
        <v>3</v>
      </c>
      <c r="B413" s="21" t="s">
        <v>133</v>
      </c>
      <c r="C413" s="22" t="str">
        <f>"15"</f>
        <v>15</v>
      </c>
      <c r="D413" s="22">
        <v>3.68</v>
      </c>
      <c r="E413" s="22">
        <v>4.34</v>
      </c>
      <c r="F413" s="22">
        <v>0</v>
      </c>
      <c r="G413" s="22">
        <v>54.610499999999995</v>
      </c>
      <c r="H413" s="21">
        <v>129.36000000000001</v>
      </c>
      <c r="I413" s="21">
        <v>5.15</v>
      </c>
      <c r="J413" s="21">
        <v>73.5</v>
      </c>
      <c r="K413" s="21">
        <v>0.15</v>
      </c>
      <c r="L413" s="21">
        <v>38.22</v>
      </c>
      <c r="M413" s="21">
        <v>43.2</v>
      </c>
      <c r="N413" s="21">
        <v>0.08</v>
      </c>
      <c r="O413" s="21">
        <v>0.01</v>
      </c>
      <c r="P413" s="21">
        <v>0.1</v>
      </c>
    </row>
    <row r="414" spans="1:16" s="21" customFormat="1" ht="15" x14ac:dyDescent="0.25">
      <c r="A414" s="21" t="str">
        <f>"437"</f>
        <v>437</v>
      </c>
      <c r="B414" s="21" t="s">
        <v>84</v>
      </c>
      <c r="C414" s="22" t="str">
        <f>"40/50"</f>
        <v>40/50</v>
      </c>
      <c r="D414" s="22">
        <v>11.77</v>
      </c>
      <c r="E414" s="22">
        <v>13.48</v>
      </c>
      <c r="F414" s="22">
        <v>3.83</v>
      </c>
      <c r="G414" s="22">
        <v>185.31735</v>
      </c>
      <c r="H414" s="21">
        <v>15.73</v>
      </c>
      <c r="I414" s="21">
        <v>17.14</v>
      </c>
      <c r="J414" s="21">
        <v>127.93</v>
      </c>
      <c r="K414" s="21">
        <v>1.86</v>
      </c>
      <c r="L414" s="21">
        <v>0</v>
      </c>
      <c r="M414" s="21">
        <v>4.26</v>
      </c>
      <c r="N414" s="21">
        <v>2.12</v>
      </c>
      <c r="O414" s="21">
        <v>0.04</v>
      </c>
      <c r="P414" s="21">
        <v>0.84</v>
      </c>
    </row>
    <row r="415" spans="1:16" s="21" customFormat="1" ht="15" x14ac:dyDescent="0.25">
      <c r="A415" s="21" t="str">
        <f>"224"</f>
        <v>224</v>
      </c>
      <c r="B415" s="21" t="s">
        <v>134</v>
      </c>
      <c r="C415" s="22" t="str">
        <f>"150"</f>
        <v>150</v>
      </c>
      <c r="D415" s="22">
        <v>2.97</v>
      </c>
      <c r="E415" s="22">
        <v>6.66</v>
      </c>
      <c r="F415" s="22">
        <v>18.350000000000001</v>
      </c>
      <c r="G415" s="22">
        <v>151.76071013000004</v>
      </c>
      <c r="H415" s="21">
        <v>37.42</v>
      </c>
      <c r="I415" s="21">
        <v>34.68</v>
      </c>
      <c r="J415" s="21">
        <v>75.42</v>
      </c>
      <c r="K415" s="21">
        <v>1.26</v>
      </c>
      <c r="L415" s="21">
        <v>45.73</v>
      </c>
      <c r="M415" s="21">
        <v>601.53</v>
      </c>
      <c r="N415" s="21">
        <v>0.39</v>
      </c>
      <c r="O415" s="21">
        <v>0.11</v>
      </c>
      <c r="P415" s="21">
        <v>13.3</v>
      </c>
    </row>
    <row r="416" spans="1:16" s="21" customFormat="1" ht="15" x14ac:dyDescent="0.25">
      <c r="A416" s="35">
        <v>685</v>
      </c>
      <c r="B416" s="21" t="s">
        <v>86</v>
      </c>
      <c r="C416" s="22" t="str">
        <f>"180"</f>
        <v>180</v>
      </c>
      <c r="D416" s="22">
        <v>0.18</v>
      </c>
      <c r="E416" s="22">
        <v>0.04</v>
      </c>
      <c r="F416" s="22">
        <v>13.24</v>
      </c>
      <c r="G416" s="22">
        <v>51.606054</v>
      </c>
      <c r="H416" s="21">
        <v>0.39</v>
      </c>
      <c r="I416" s="21">
        <v>0</v>
      </c>
      <c r="J416" s="21">
        <v>0</v>
      </c>
      <c r="K416" s="21">
        <v>0.04</v>
      </c>
      <c r="L416" s="21">
        <v>0</v>
      </c>
      <c r="M416" s="21">
        <v>0</v>
      </c>
      <c r="N416" s="21">
        <v>0</v>
      </c>
      <c r="O416" s="21">
        <v>0</v>
      </c>
      <c r="P416" s="21">
        <v>0</v>
      </c>
    </row>
    <row r="417" spans="1:16" s="19" customFormat="1" ht="15" x14ac:dyDescent="0.25">
      <c r="A417" s="19" t="str">
        <f>"-"</f>
        <v>-</v>
      </c>
      <c r="B417" s="19" t="s">
        <v>91</v>
      </c>
      <c r="C417" s="20" t="str">
        <f>"40"</f>
        <v>40</v>
      </c>
      <c r="D417" s="20">
        <v>2.64</v>
      </c>
      <c r="E417" s="20">
        <v>0.26</v>
      </c>
      <c r="F417" s="20">
        <v>18.68</v>
      </c>
      <c r="G417" s="20">
        <v>89.560399999999987</v>
      </c>
      <c r="H417" s="19">
        <v>0</v>
      </c>
      <c r="I417" s="19">
        <v>0</v>
      </c>
      <c r="J417" s="19">
        <v>0</v>
      </c>
      <c r="K417" s="19">
        <v>0</v>
      </c>
      <c r="L417" s="19">
        <v>0</v>
      </c>
      <c r="M417" s="19">
        <v>0</v>
      </c>
      <c r="N417" s="19">
        <v>0</v>
      </c>
      <c r="O417" s="19">
        <v>0</v>
      </c>
      <c r="P417" s="19">
        <v>0</v>
      </c>
    </row>
    <row r="418" spans="1:16" s="23" customFormat="1" ht="14.25" x14ac:dyDescent="0.2">
      <c r="B418" s="23" t="s">
        <v>29</v>
      </c>
      <c r="C418" s="24"/>
      <c r="D418" s="24">
        <v>21.24</v>
      </c>
      <c r="E418" s="24">
        <v>24.79</v>
      </c>
      <c r="F418" s="24">
        <v>54.1</v>
      </c>
      <c r="G418" s="24">
        <v>532.86</v>
      </c>
      <c r="H418" s="23">
        <v>182.9</v>
      </c>
      <c r="I418" s="23">
        <v>56.97</v>
      </c>
      <c r="J418" s="23">
        <v>276.83999999999997</v>
      </c>
      <c r="K418" s="23">
        <v>3.31</v>
      </c>
      <c r="L418" s="23">
        <v>83.95</v>
      </c>
      <c r="M418" s="23">
        <v>648.98</v>
      </c>
      <c r="N418" s="23">
        <v>2.59</v>
      </c>
      <c r="O418" s="23">
        <v>0.15</v>
      </c>
      <c r="P418" s="23">
        <v>14.24</v>
      </c>
    </row>
    <row r="419" spans="1:16" s="5" customFormat="1" ht="15" x14ac:dyDescent="0.25">
      <c r="B419" s="18" t="s">
        <v>30</v>
      </c>
      <c r="C419" s="11"/>
      <c r="D419" s="11"/>
      <c r="E419" s="11"/>
      <c r="F419" s="11"/>
      <c r="G419" s="11"/>
    </row>
    <row r="420" spans="1:16" s="21" customFormat="1" ht="15" x14ac:dyDescent="0.25">
      <c r="A420" s="21" t="str">
        <f>"-"</f>
        <v>-</v>
      </c>
      <c r="B420" s="21" t="s">
        <v>26</v>
      </c>
      <c r="C420" s="22" t="s">
        <v>62</v>
      </c>
      <c r="D420" s="22">
        <v>1.88</v>
      </c>
      <c r="E420" s="22">
        <v>0.7</v>
      </c>
      <c r="F420" s="22">
        <v>19.29</v>
      </c>
      <c r="G420" s="22">
        <v>98.954400000000021</v>
      </c>
      <c r="H420" s="21">
        <v>66</v>
      </c>
      <c r="I420" s="21">
        <v>25.23</v>
      </c>
      <c r="J420" s="21">
        <v>44.37</v>
      </c>
      <c r="K420" s="21">
        <v>3.83</v>
      </c>
      <c r="L420" s="21">
        <v>0</v>
      </c>
      <c r="M420" s="21">
        <v>10</v>
      </c>
      <c r="N420" s="21">
        <v>60</v>
      </c>
      <c r="O420" s="21">
        <v>0.28999999999999998</v>
      </c>
      <c r="P420" s="21">
        <v>52.8</v>
      </c>
    </row>
    <row r="421" spans="1:16" s="21" customFormat="1" ht="15" x14ac:dyDescent="0.25">
      <c r="A421" s="21" t="str">
        <f>"сб 1982г"</f>
        <v>сб 1982г</v>
      </c>
      <c r="B421" s="21" t="s">
        <v>74</v>
      </c>
      <c r="C421" s="22" t="str">
        <f>"200"</f>
        <v>200</v>
      </c>
      <c r="D421" s="22">
        <v>3.27</v>
      </c>
      <c r="E421" s="22">
        <v>4.0999999999999996</v>
      </c>
      <c r="F421" s="22">
        <v>18.010000000000002</v>
      </c>
      <c r="G421" s="22">
        <v>126.58234649999999</v>
      </c>
      <c r="H421" s="21">
        <v>20.64</v>
      </c>
      <c r="I421" s="21">
        <v>16.739999999999998</v>
      </c>
      <c r="J421" s="21">
        <v>52.88</v>
      </c>
      <c r="K421" s="21">
        <v>0.81</v>
      </c>
      <c r="L421" s="21">
        <v>34.1</v>
      </c>
      <c r="M421" s="21">
        <v>205.49</v>
      </c>
      <c r="N421" s="21">
        <v>0.42</v>
      </c>
      <c r="O421" s="21">
        <v>7.0000000000000007E-2</v>
      </c>
      <c r="P421" s="21">
        <v>4.28</v>
      </c>
    </row>
    <row r="422" spans="1:16" s="21" customFormat="1" ht="15" x14ac:dyDescent="0.25">
      <c r="A422" s="21" t="str">
        <f>""</f>
        <v/>
      </c>
      <c r="B422" s="21" t="s">
        <v>75</v>
      </c>
      <c r="C422" s="22" t="str">
        <f>"15"</f>
        <v>15</v>
      </c>
      <c r="D422" s="22">
        <v>3.44</v>
      </c>
      <c r="E422" s="22">
        <v>2.9</v>
      </c>
      <c r="F422" s="22">
        <v>0</v>
      </c>
      <c r="G422" s="22">
        <v>39.841200000000001</v>
      </c>
      <c r="H422" s="21">
        <v>2.69</v>
      </c>
      <c r="I422" s="21">
        <v>2.84</v>
      </c>
      <c r="J422" s="21">
        <v>24.26</v>
      </c>
      <c r="K422" s="21">
        <v>0.27</v>
      </c>
      <c r="L422" s="21">
        <v>7.35</v>
      </c>
      <c r="M422" s="21">
        <v>15.12</v>
      </c>
      <c r="N422" s="21">
        <v>0.11</v>
      </c>
      <c r="O422" s="21">
        <v>0.01</v>
      </c>
      <c r="P422" s="21">
        <v>0.11</v>
      </c>
    </row>
    <row r="423" spans="1:16" s="21" customFormat="1" ht="15" x14ac:dyDescent="0.25">
      <c r="A423" s="21" t="str">
        <f>"фирм"</f>
        <v>фирм</v>
      </c>
      <c r="B423" s="21" t="s">
        <v>135</v>
      </c>
      <c r="C423" s="22" t="str">
        <f>"150"</f>
        <v>150</v>
      </c>
      <c r="D423" s="22">
        <v>7.8</v>
      </c>
      <c r="E423" s="22">
        <v>8.9</v>
      </c>
      <c r="F423" s="22">
        <v>17.84</v>
      </c>
      <c r="G423" s="22">
        <v>188.08114999999998</v>
      </c>
      <c r="H423" s="21">
        <v>20.52</v>
      </c>
      <c r="I423" s="21">
        <v>24.53</v>
      </c>
      <c r="J423" s="21">
        <v>88.35</v>
      </c>
      <c r="K423" s="21">
        <v>1.33</v>
      </c>
      <c r="L423" s="21">
        <v>12.25</v>
      </c>
      <c r="M423" s="21">
        <v>35.700000000000003</v>
      </c>
      <c r="N423" s="21">
        <v>2.5299999999999998</v>
      </c>
      <c r="O423" s="21">
        <v>0.09</v>
      </c>
      <c r="P423" s="21">
        <v>6.92</v>
      </c>
    </row>
    <row r="424" spans="1:16" s="21" customFormat="1" ht="15" x14ac:dyDescent="0.25">
      <c r="A424" s="21" t="str">
        <f>"639"</f>
        <v>639</v>
      </c>
      <c r="B424" s="21" t="s">
        <v>77</v>
      </c>
      <c r="C424" s="22" t="str">
        <f>"180"</f>
        <v>180</v>
      </c>
      <c r="D424" s="22">
        <v>0.92</v>
      </c>
      <c r="E424" s="22">
        <v>0.05</v>
      </c>
      <c r="F424" s="22">
        <v>26.58</v>
      </c>
      <c r="G424" s="22">
        <v>112.28799599999999</v>
      </c>
      <c r="H424" s="21">
        <v>28.46</v>
      </c>
      <c r="I424" s="21">
        <v>17.96</v>
      </c>
      <c r="J424" s="21">
        <v>24.44</v>
      </c>
      <c r="K424" s="21">
        <v>0.61</v>
      </c>
      <c r="L424" s="21">
        <v>0</v>
      </c>
      <c r="M424" s="21">
        <v>104.94</v>
      </c>
      <c r="N424" s="21">
        <v>0.99</v>
      </c>
      <c r="O424" s="21">
        <v>0.02</v>
      </c>
      <c r="P424" s="21">
        <v>0.28999999999999998</v>
      </c>
    </row>
    <row r="425" spans="1:16" s="21" customFormat="1" ht="15" x14ac:dyDescent="0.25">
      <c r="A425" s="21" t="str">
        <f>"-"</f>
        <v>-</v>
      </c>
      <c r="B425" s="21" t="s">
        <v>28</v>
      </c>
      <c r="C425" s="22" t="str">
        <f>"30"</f>
        <v>30</v>
      </c>
      <c r="D425" s="22">
        <v>1.98</v>
      </c>
      <c r="E425" s="22">
        <v>0.2</v>
      </c>
      <c r="F425" s="22">
        <v>14.01</v>
      </c>
      <c r="G425" s="22">
        <v>67.170299999999997</v>
      </c>
      <c r="H425" s="21">
        <v>0</v>
      </c>
      <c r="I425" s="21">
        <v>0</v>
      </c>
      <c r="J425" s="21">
        <v>0</v>
      </c>
      <c r="K425" s="21">
        <v>0</v>
      </c>
      <c r="L425" s="21">
        <v>0</v>
      </c>
      <c r="M425" s="21">
        <v>0</v>
      </c>
      <c r="N425" s="21">
        <v>0</v>
      </c>
      <c r="O425" s="21">
        <v>0</v>
      </c>
      <c r="P425" s="21">
        <v>0</v>
      </c>
    </row>
    <row r="426" spans="1:16" s="19" customFormat="1" ht="15" x14ac:dyDescent="0.25">
      <c r="A426" s="19" t="str">
        <f>"-"</f>
        <v>-</v>
      </c>
      <c r="B426" s="19" t="s">
        <v>32</v>
      </c>
      <c r="C426" s="20" t="str">
        <f>"30"</f>
        <v>30</v>
      </c>
      <c r="D426" s="20">
        <v>1.98</v>
      </c>
      <c r="E426" s="20">
        <v>0.36</v>
      </c>
      <c r="F426" s="20">
        <v>10.02</v>
      </c>
      <c r="G426" s="20">
        <v>58.013999999999996</v>
      </c>
      <c r="H426" s="19">
        <v>10.5</v>
      </c>
      <c r="I426" s="19">
        <v>14.1</v>
      </c>
      <c r="J426" s="19">
        <v>47.4</v>
      </c>
      <c r="K426" s="19">
        <v>1.17</v>
      </c>
      <c r="L426" s="19">
        <v>0</v>
      </c>
      <c r="M426" s="19">
        <v>0.3</v>
      </c>
      <c r="N426" s="19">
        <v>0.42</v>
      </c>
      <c r="O426" s="19">
        <v>0.05</v>
      </c>
      <c r="P426" s="19">
        <v>0</v>
      </c>
    </row>
    <row r="427" spans="1:16" s="23" customFormat="1" ht="14.25" x14ac:dyDescent="0.2">
      <c r="B427" s="23" t="s">
        <v>33</v>
      </c>
      <c r="C427" s="24"/>
      <c r="D427" s="24">
        <v>21.27</v>
      </c>
      <c r="E427" s="24">
        <v>17.21</v>
      </c>
      <c r="F427" s="24">
        <v>105.76</v>
      </c>
      <c r="G427" s="24">
        <v>690.93</v>
      </c>
      <c r="H427" s="23">
        <v>148.81</v>
      </c>
      <c r="I427" s="23">
        <v>101.38</v>
      </c>
      <c r="J427" s="23">
        <v>281.69</v>
      </c>
      <c r="K427" s="23">
        <v>8.02</v>
      </c>
      <c r="L427" s="23">
        <v>53.7</v>
      </c>
      <c r="M427" s="23">
        <v>371.55</v>
      </c>
      <c r="N427" s="23">
        <v>64.459999999999994</v>
      </c>
      <c r="O427" s="23">
        <v>0.52</v>
      </c>
      <c r="P427" s="23">
        <v>64.39</v>
      </c>
    </row>
    <row r="428" spans="1:16" s="5" customFormat="1" ht="15" x14ac:dyDescent="0.25">
      <c r="B428" s="18" t="s">
        <v>34</v>
      </c>
      <c r="C428" s="11"/>
      <c r="D428" s="11"/>
      <c r="E428" s="11"/>
      <c r="F428" s="11"/>
      <c r="G428" s="11"/>
    </row>
    <row r="429" spans="1:16" s="21" customFormat="1" ht="15" x14ac:dyDescent="0.25">
      <c r="A429" s="21" t="str">
        <f>"741"</f>
        <v>741</v>
      </c>
      <c r="B429" s="21" t="s">
        <v>126</v>
      </c>
      <c r="C429" s="22" t="str">
        <f>"50"</f>
        <v>50</v>
      </c>
      <c r="D429" s="22">
        <v>5.91</v>
      </c>
      <c r="E429" s="22">
        <v>2.78</v>
      </c>
      <c r="F429" s="22">
        <v>17.920000000000002</v>
      </c>
      <c r="G429" s="22">
        <v>123.61622122355001</v>
      </c>
      <c r="H429" s="21">
        <v>29.61</v>
      </c>
      <c r="I429" s="21">
        <v>7.09</v>
      </c>
      <c r="J429" s="21">
        <v>55.26</v>
      </c>
      <c r="K429" s="21">
        <v>0.4</v>
      </c>
      <c r="L429" s="21">
        <v>9.08</v>
      </c>
      <c r="M429" s="21">
        <v>25.48</v>
      </c>
      <c r="N429" s="21">
        <v>0.59</v>
      </c>
      <c r="O429" s="21">
        <v>0.03</v>
      </c>
      <c r="P429" s="21">
        <v>0.01</v>
      </c>
    </row>
    <row r="430" spans="1:16" s="19" customFormat="1" ht="15" x14ac:dyDescent="0.25">
      <c r="A430" s="19" t="str">
        <f>"-"</f>
        <v>-</v>
      </c>
      <c r="B430" s="19" t="s">
        <v>119</v>
      </c>
      <c r="C430" s="20" t="str">
        <f>"180"</f>
        <v>180</v>
      </c>
      <c r="D430" s="20">
        <v>0.9</v>
      </c>
      <c r="E430" s="20">
        <v>0.18</v>
      </c>
      <c r="F430" s="20">
        <v>18.18</v>
      </c>
      <c r="G430" s="20">
        <v>77.831999999999994</v>
      </c>
      <c r="H430" s="19">
        <v>12.6</v>
      </c>
      <c r="I430" s="19">
        <v>7.2</v>
      </c>
      <c r="J430" s="19">
        <v>12.6</v>
      </c>
      <c r="K430" s="19">
        <v>2.52</v>
      </c>
      <c r="L430" s="19">
        <v>0</v>
      </c>
      <c r="M430" s="19">
        <v>0</v>
      </c>
      <c r="N430" s="19">
        <v>0.18</v>
      </c>
      <c r="O430" s="19">
        <v>0.02</v>
      </c>
      <c r="P430" s="19">
        <v>3.6</v>
      </c>
    </row>
    <row r="431" spans="1:16" s="23" customFormat="1" ht="14.25" x14ac:dyDescent="0.2">
      <c r="B431" s="23" t="s">
        <v>36</v>
      </c>
      <c r="C431" s="24"/>
      <c r="D431" s="24">
        <v>6.81</v>
      </c>
      <c r="E431" s="24">
        <v>2.96</v>
      </c>
      <c r="F431" s="24">
        <v>36.1</v>
      </c>
      <c r="G431" s="24">
        <v>201.45</v>
      </c>
      <c r="H431" s="23">
        <v>42.21</v>
      </c>
      <c r="I431" s="23">
        <v>14.29</v>
      </c>
      <c r="J431" s="23">
        <v>67.86</v>
      </c>
      <c r="K431" s="23">
        <v>2.92</v>
      </c>
      <c r="L431" s="23">
        <v>9.08</v>
      </c>
      <c r="M431" s="23">
        <v>25.48</v>
      </c>
      <c r="N431" s="23">
        <v>0.77</v>
      </c>
      <c r="O431" s="23">
        <v>0.05</v>
      </c>
      <c r="P431" s="23">
        <v>3.61</v>
      </c>
    </row>
    <row r="432" spans="1:16" s="23" customFormat="1" ht="14.25" x14ac:dyDescent="0.2">
      <c r="B432" s="23" t="s">
        <v>37</v>
      </c>
      <c r="C432" s="24"/>
      <c r="D432" s="24">
        <v>49.32</v>
      </c>
      <c r="E432" s="24">
        <v>44.96</v>
      </c>
      <c r="F432" s="24">
        <v>195.96</v>
      </c>
      <c r="G432" s="24">
        <v>1425.23</v>
      </c>
      <c r="H432" s="23">
        <v>373.92</v>
      </c>
      <c r="I432" s="23">
        <v>172.65</v>
      </c>
      <c r="J432" s="23">
        <v>626.39</v>
      </c>
      <c r="K432" s="23">
        <v>14.25</v>
      </c>
      <c r="L432" s="23">
        <v>146.72</v>
      </c>
      <c r="M432" s="23">
        <v>1046.01</v>
      </c>
      <c r="N432" s="23">
        <v>67.81</v>
      </c>
      <c r="O432" s="23">
        <v>0.73</v>
      </c>
      <c r="P432" s="23">
        <v>82.25</v>
      </c>
    </row>
    <row r="433" spans="1:16" s="5" customFormat="1" ht="15" x14ac:dyDescent="0.25">
      <c r="C433" s="11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</row>
    <row r="434" spans="1:16" s="5" customFormat="1" ht="15" x14ac:dyDescent="0.25">
      <c r="C434" s="11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</row>
    <row r="435" spans="1:16" s="5" customFormat="1" ht="15" x14ac:dyDescent="0.25">
      <c r="C435" s="11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</row>
    <row r="436" spans="1:16" s="5" customFormat="1" ht="15" x14ac:dyDescent="0.25">
      <c r="C436" s="11"/>
      <c r="D436" s="11"/>
      <c r="E436" s="11"/>
      <c r="F436" s="11"/>
      <c r="G436" s="11"/>
    </row>
    <row r="437" spans="1:16" s="5" customFormat="1" ht="15" x14ac:dyDescent="0.25">
      <c r="C437" s="11"/>
      <c r="D437" s="11"/>
      <c r="E437" s="11"/>
      <c r="F437" s="11"/>
      <c r="G437" s="11"/>
    </row>
    <row r="438" spans="1:16" s="5" customFormat="1" ht="15" x14ac:dyDescent="0.25">
      <c r="C438" s="11"/>
      <c r="D438" s="11"/>
      <c r="E438" s="11"/>
      <c r="F438" s="11"/>
      <c r="G438" s="11"/>
    </row>
    <row r="439" spans="1:16" s="5" customFormat="1" ht="15" x14ac:dyDescent="0.25">
      <c r="C439" s="11"/>
      <c r="D439" s="11"/>
      <c r="E439" s="11"/>
      <c r="F439" s="11"/>
      <c r="G439" s="11"/>
    </row>
    <row r="440" spans="1:16" s="5" customFormat="1" ht="15" x14ac:dyDescent="0.25">
      <c r="C440" s="11"/>
      <c r="D440" s="11"/>
      <c r="E440" s="11"/>
      <c r="F440" s="11"/>
      <c r="G440" s="11"/>
    </row>
    <row r="441" spans="1:16" s="5" customFormat="1" ht="15" x14ac:dyDescent="0.25">
      <c r="C441" s="11"/>
      <c r="D441" s="11"/>
      <c r="E441" s="11"/>
      <c r="F441" s="11"/>
      <c r="G441" s="11"/>
    </row>
    <row r="442" spans="1:16" s="5" customFormat="1" ht="15" x14ac:dyDescent="0.25">
      <c r="C442" s="11"/>
      <c r="D442" s="11"/>
      <c r="E442" s="11"/>
      <c r="F442" s="11"/>
      <c r="G442" s="11"/>
    </row>
    <row r="443" spans="1:16" s="5" customFormat="1" ht="15" x14ac:dyDescent="0.25">
      <c r="C443" s="11"/>
      <c r="D443" s="11"/>
      <c r="E443" s="11"/>
      <c r="F443" s="11"/>
      <c r="G443" s="11"/>
      <c r="O443" s="5">
        <v>12</v>
      </c>
    </row>
    <row r="444" spans="1:16" s="5" customFormat="1" ht="15" x14ac:dyDescent="0.25">
      <c r="C444" s="11"/>
      <c r="D444" s="11"/>
      <c r="E444" s="11"/>
      <c r="F444" s="11"/>
      <c r="G444" s="11"/>
    </row>
    <row r="445" spans="1:16" s="5" customFormat="1" ht="18.75" x14ac:dyDescent="0.3">
      <c r="B445" s="32" t="s">
        <v>174</v>
      </c>
      <c r="C445" s="11"/>
      <c r="D445" s="11"/>
      <c r="E445" s="11"/>
      <c r="F445" s="11"/>
      <c r="G445" s="11"/>
    </row>
    <row r="446" spans="1:16" s="5" customFormat="1" ht="15" customHeight="1" x14ac:dyDescent="0.25">
      <c r="A446" s="54" t="s">
        <v>12</v>
      </c>
      <c r="B446" s="56" t="s">
        <v>0</v>
      </c>
      <c r="C446" s="48" t="s">
        <v>4</v>
      </c>
      <c r="D446" s="15" t="s">
        <v>2</v>
      </c>
      <c r="E446" s="15" t="s">
        <v>6</v>
      </c>
      <c r="F446" s="48" t="s">
        <v>5</v>
      </c>
      <c r="G446" s="49" t="s">
        <v>3</v>
      </c>
      <c r="H446" s="51" t="s">
        <v>11</v>
      </c>
      <c r="I446" s="51"/>
      <c r="J446" s="51"/>
      <c r="K446" s="51"/>
      <c r="L446" s="52" t="s">
        <v>13</v>
      </c>
      <c r="M446" s="52"/>
      <c r="N446" s="52"/>
      <c r="O446" s="52"/>
      <c r="P446" s="53"/>
    </row>
    <row r="447" spans="1:16" s="5" customFormat="1" ht="15" customHeight="1" x14ac:dyDescent="0.25">
      <c r="A447" s="55"/>
      <c r="B447" s="56"/>
      <c r="C447" s="48"/>
      <c r="D447" s="15" t="s">
        <v>1</v>
      </c>
      <c r="E447" s="15" t="s">
        <v>1</v>
      </c>
      <c r="F447" s="48"/>
      <c r="G447" s="50"/>
      <c r="H447" s="16" t="s">
        <v>7</v>
      </c>
      <c r="I447" s="16" t="s">
        <v>8</v>
      </c>
      <c r="J447" s="16" t="s">
        <v>9</v>
      </c>
      <c r="K447" s="16" t="s">
        <v>10</v>
      </c>
      <c r="L447" s="16" t="s">
        <v>14</v>
      </c>
      <c r="M447" s="16" t="s">
        <v>15</v>
      </c>
      <c r="N447" s="16" t="s">
        <v>16</v>
      </c>
      <c r="O447" s="16" t="s">
        <v>17</v>
      </c>
      <c r="P447" s="17" t="s">
        <v>18</v>
      </c>
    </row>
    <row r="448" spans="1:16" s="5" customFormat="1" ht="15" x14ac:dyDescent="0.25">
      <c r="B448" s="23" t="s">
        <v>59</v>
      </c>
      <c r="C448" s="11"/>
      <c r="D448" s="11"/>
      <c r="E448" s="11"/>
      <c r="F448" s="11"/>
      <c r="G448" s="11"/>
    </row>
    <row r="449" spans="1:16" x14ac:dyDescent="0.25">
      <c r="B449" s="25" t="s">
        <v>25</v>
      </c>
      <c r="C449" s="10"/>
      <c r="D449" s="10"/>
      <c r="E449" s="10"/>
      <c r="F449" s="10"/>
      <c r="G449" s="10"/>
    </row>
    <row r="450" spans="1:16" s="28" customFormat="1" x14ac:dyDescent="0.25">
      <c r="A450" s="28" t="str">
        <f>"-"</f>
        <v>-</v>
      </c>
      <c r="B450" s="28" t="s">
        <v>26</v>
      </c>
      <c r="C450" s="29" t="s">
        <v>62</v>
      </c>
      <c r="D450" s="29">
        <v>1.88</v>
      </c>
      <c r="E450" s="29">
        <v>0.7</v>
      </c>
      <c r="F450" s="29">
        <v>19.29</v>
      </c>
      <c r="G450" s="29">
        <v>98.954400000000021</v>
      </c>
      <c r="H450" s="28">
        <v>66</v>
      </c>
      <c r="I450" s="28">
        <v>25.23</v>
      </c>
      <c r="J450" s="28">
        <v>44.37</v>
      </c>
      <c r="K450" s="28">
        <v>3.83</v>
      </c>
      <c r="L450" s="28">
        <v>0</v>
      </c>
      <c r="M450" s="28">
        <v>10</v>
      </c>
      <c r="N450" s="28">
        <v>60</v>
      </c>
      <c r="O450" s="28">
        <v>0.28999999999999998</v>
      </c>
      <c r="P450" s="28">
        <v>52.8</v>
      </c>
    </row>
    <row r="451" spans="1:16" s="28" customFormat="1" x14ac:dyDescent="0.25">
      <c r="A451" s="28" t="str">
        <f>"311"</f>
        <v>311</v>
      </c>
      <c r="B451" s="28" t="s">
        <v>184</v>
      </c>
      <c r="C451" s="43">
        <v>255</v>
      </c>
      <c r="D451" s="29">
        <v>7.34</v>
      </c>
      <c r="E451" s="29">
        <v>7.11</v>
      </c>
      <c r="F451" s="29">
        <v>49.56</v>
      </c>
      <c r="G451" s="29">
        <v>296.74</v>
      </c>
      <c r="H451" s="28">
        <v>151.6</v>
      </c>
      <c r="I451" s="28">
        <v>42.89</v>
      </c>
      <c r="J451" s="28">
        <v>4182.3</v>
      </c>
      <c r="K451" s="28">
        <v>0.7</v>
      </c>
      <c r="L451" s="28">
        <v>44.6</v>
      </c>
      <c r="M451" s="28">
        <v>49.56</v>
      </c>
      <c r="N451" s="28">
        <v>0.27</v>
      </c>
      <c r="O451" s="28">
        <v>0.08</v>
      </c>
      <c r="P451" s="28">
        <v>0.64</v>
      </c>
    </row>
    <row r="452" spans="1:16" s="28" customFormat="1" x14ac:dyDescent="0.25">
      <c r="A452" s="28" t="str">
        <f>"693"</f>
        <v>693</v>
      </c>
      <c r="B452" s="28" t="s">
        <v>64</v>
      </c>
      <c r="C452" s="29" t="str">
        <f>"180"</f>
        <v>180</v>
      </c>
      <c r="D452" s="29">
        <v>3.28</v>
      </c>
      <c r="E452" s="29">
        <v>3.01</v>
      </c>
      <c r="F452" s="29">
        <v>20.53</v>
      </c>
      <c r="G452" s="29">
        <v>121.29052319999998</v>
      </c>
      <c r="H452" s="28">
        <v>99.57</v>
      </c>
      <c r="I452" s="28">
        <v>24.27</v>
      </c>
      <c r="J452" s="28">
        <v>90.98</v>
      </c>
      <c r="K452" s="28">
        <v>0.81</v>
      </c>
      <c r="L452" s="28">
        <v>10.8</v>
      </c>
      <c r="M452" s="28">
        <v>19.91</v>
      </c>
      <c r="N452" s="28">
        <v>0.01</v>
      </c>
      <c r="O452" s="28">
        <v>0.03</v>
      </c>
      <c r="P452" s="28">
        <v>0.47</v>
      </c>
    </row>
    <row r="453" spans="1:16" s="28" customFormat="1" x14ac:dyDescent="0.25">
      <c r="A453" s="28" t="str">
        <f>""</f>
        <v/>
      </c>
      <c r="B453" s="28" t="s">
        <v>27</v>
      </c>
      <c r="C453" s="29" t="str">
        <f>"15"</f>
        <v>15</v>
      </c>
      <c r="D453" s="29">
        <v>0.12</v>
      </c>
      <c r="E453" s="29">
        <v>10.88</v>
      </c>
      <c r="F453" s="29">
        <v>0.2</v>
      </c>
      <c r="G453" s="29">
        <v>99.096000000000004</v>
      </c>
      <c r="H453" s="28">
        <v>3.6</v>
      </c>
      <c r="I453" s="28">
        <v>0</v>
      </c>
      <c r="J453" s="28">
        <v>4.5</v>
      </c>
      <c r="K453" s="28">
        <v>0.03</v>
      </c>
      <c r="L453" s="28">
        <v>60</v>
      </c>
      <c r="M453" s="28">
        <v>67.5</v>
      </c>
      <c r="N453" s="28">
        <v>0.15</v>
      </c>
      <c r="O453" s="28">
        <v>0</v>
      </c>
      <c r="P453" s="28">
        <v>0</v>
      </c>
    </row>
    <row r="454" spans="1:16" s="26" customFormat="1" x14ac:dyDescent="0.25">
      <c r="A454" s="26" t="str">
        <f>"-"</f>
        <v>-</v>
      </c>
      <c r="B454" s="26" t="s">
        <v>28</v>
      </c>
      <c r="C454" s="27" t="str">
        <f>"30"</f>
        <v>30</v>
      </c>
      <c r="D454" s="27">
        <v>1.98</v>
      </c>
      <c r="E454" s="27">
        <v>0.2</v>
      </c>
      <c r="F454" s="27">
        <v>14.01</v>
      </c>
      <c r="G454" s="27">
        <v>67.170299999999997</v>
      </c>
      <c r="H454" s="26">
        <v>0</v>
      </c>
      <c r="I454" s="26">
        <v>0</v>
      </c>
      <c r="J454" s="26">
        <v>0</v>
      </c>
      <c r="K454" s="26">
        <v>0</v>
      </c>
      <c r="L454" s="26">
        <v>0</v>
      </c>
      <c r="M454" s="26">
        <v>0</v>
      </c>
      <c r="N454" s="26">
        <v>0</v>
      </c>
      <c r="O454" s="26">
        <v>0</v>
      </c>
      <c r="P454" s="26">
        <v>0</v>
      </c>
    </row>
    <row r="455" spans="1:16" s="30" customFormat="1" x14ac:dyDescent="0.25">
      <c r="B455" s="30" t="s">
        <v>29</v>
      </c>
      <c r="C455" s="31"/>
      <c r="D455" s="31">
        <f t="shared" ref="D455:P455" si="7">SUM(D450:D454)</f>
        <v>14.599999999999998</v>
      </c>
      <c r="E455" s="31">
        <f t="shared" si="7"/>
        <v>21.900000000000002</v>
      </c>
      <c r="F455" s="31">
        <f t="shared" si="7"/>
        <v>103.59</v>
      </c>
      <c r="G455" s="31">
        <f t="shared" si="7"/>
        <v>683.25122320000003</v>
      </c>
      <c r="H455" s="30">
        <f t="shared" si="7"/>
        <v>320.77</v>
      </c>
      <c r="I455" s="30">
        <f t="shared" si="7"/>
        <v>92.39</v>
      </c>
      <c r="J455" s="30">
        <f t="shared" si="7"/>
        <v>4322.1499999999996</v>
      </c>
      <c r="K455" s="30">
        <f t="shared" si="7"/>
        <v>5.37</v>
      </c>
      <c r="L455" s="30">
        <f t="shared" si="7"/>
        <v>115.4</v>
      </c>
      <c r="M455" s="30">
        <f t="shared" si="7"/>
        <v>146.97</v>
      </c>
      <c r="N455" s="30">
        <f t="shared" si="7"/>
        <v>60.43</v>
      </c>
      <c r="O455" s="30">
        <f t="shared" si="7"/>
        <v>0.4</v>
      </c>
      <c r="P455" s="30">
        <f t="shared" si="7"/>
        <v>53.91</v>
      </c>
    </row>
    <row r="456" spans="1:16" x14ac:dyDescent="0.25">
      <c r="B456" s="25" t="s">
        <v>30</v>
      </c>
      <c r="C456" s="10"/>
      <c r="D456" s="10"/>
      <c r="E456" s="10"/>
      <c r="F456" s="10"/>
      <c r="G456" s="10"/>
    </row>
    <row r="457" spans="1:16" s="28" customFormat="1" x14ac:dyDescent="0.25">
      <c r="A457" s="28" t="str">
        <f>"43"</f>
        <v>43</v>
      </c>
      <c r="B457" s="28" t="s">
        <v>103</v>
      </c>
      <c r="C457" s="29" t="str">
        <f>"60"</f>
        <v>60</v>
      </c>
      <c r="D457" s="29">
        <v>0.92</v>
      </c>
      <c r="E457" s="29">
        <v>2.99</v>
      </c>
      <c r="F457" s="29">
        <v>5.56</v>
      </c>
      <c r="G457" s="29">
        <v>54.395233199999986</v>
      </c>
      <c r="H457" s="28">
        <v>24.13</v>
      </c>
      <c r="I457" s="28">
        <v>9.89</v>
      </c>
      <c r="J457" s="28">
        <v>18.02</v>
      </c>
      <c r="K457" s="28">
        <v>0.33</v>
      </c>
      <c r="L457" s="28">
        <v>0</v>
      </c>
      <c r="M457" s="28">
        <v>133.41999999999999</v>
      </c>
      <c r="N457" s="28">
        <v>1.39</v>
      </c>
      <c r="O457" s="28">
        <v>0.02</v>
      </c>
      <c r="P457" s="28">
        <v>21.23</v>
      </c>
    </row>
    <row r="458" spans="1:16" s="28" customFormat="1" x14ac:dyDescent="0.25">
      <c r="A458" s="28" t="str">
        <f>"139"</f>
        <v>139</v>
      </c>
      <c r="B458" s="28" t="s">
        <v>136</v>
      </c>
      <c r="C458" s="29" t="str">
        <f>"250"</f>
        <v>250</v>
      </c>
      <c r="D458" s="29">
        <v>5.36</v>
      </c>
      <c r="E458" s="29">
        <v>4.67</v>
      </c>
      <c r="F458" s="29">
        <v>18.899999999999999</v>
      </c>
      <c r="G458" s="29">
        <v>147.26235899999998</v>
      </c>
      <c r="H458" s="28">
        <v>43.43</v>
      </c>
      <c r="I458" s="28">
        <v>38.4</v>
      </c>
      <c r="J458" s="28">
        <v>102.85</v>
      </c>
      <c r="K458" s="28">
        <v>1.99</v>
      </c>
      <c r="L458" s="28">
        <v>29.5</v>
      </c>
      <c r="M458" s="28">
        <v>257.05</v>
      </c>
      <c r="N458" s="28">
        <v>0.35</v>
      </c>
      <c r="O458" s="28">
        <v>0.2</v>
      </c>
      <c r="P458" s="28">
        <v>5.8</v>
      </c>
    </row>
    <row r="459" spans="1:16" s="28" customFormat="1" x14ac:dyDescent="0.25">
      <c r="B459" s="28" t="s">
        <v>137</v>
      </c>
      <c r="C459" s="29" t="str">
        <f>"20"</f>
        <v>20</v>
      </c>
      <c r="D459" s="29">
        <v>4.2</v>
      </c>
      <c r="E459" s="29">
        <v>3.38</v>
      </c>
      <c r="F459" s="29">
        <v>0.16</v>
      </c>
      <c r="G459" s="29">
        <v>47.904114999999997</v>
      </c>
      <c r="H459" s="28">
        <v>4.54</v>
      </c>
      <c r="I459" s="28">
        <v>5.24</v>
      </c>
      <c r="J459" s="28">
        <v>41.77</v>
      </c>
      <c r="K459" s="28">
        <v>0.6</v>
      </c>
      <c r="L459" s="28">
        <v>2.94</v>
      </c>
      <c r="M459" s="28">
        <v>5.54</v>
      </c>
      <c r="N459" s="28">
        <v>0.11</v>
      </c>
      <c r="O459" s="28">
        <v>0.01</v>
      </c>
      <c r="P459" s="28">
        <v>0.2</v>
      </c>
    </row>
    <row r="460" spans="1:16" s="28" customFormat="1" ht="30" x14ac:dyDescent="0.25">
      <c r="A460" s="21" t="str">
        <f>"фирм"</f>
        <v>фирм</v>
      </c>
      <c r="B460" s="37" t="s">
        <v>71</v>
      </c>
      <c r="C460" s="36">
        <v>110</v>
      </c>
      <c r="D460" s="22">
        <v>10.01</v>
      </c>
      <c r="E460" s="22">
        <v>12.92</v>
      </c>
      <c r="F460" s="22">
        <v>12.05</v>
      </c>
      <c r="G460" s="22">
        <v>208.01</v>
      </c>
      <c r="H460" s="21">
        <v>42.1</v>
      </c>
      <c r="I460" s="21">
        <v>20.65</v>
      </c>
      <c r="J460" s="21">
        <v>97.04</v>
      </c>
      <c r="K460" s="21">
        <v>1.35</v>
      </c>
      <c r="L460" s="21">
        <v>38.33</v>
      </c>
      <c r="M460" s="21">
        <v>107.7</v>
      </c>
      <c r="N460" s="21">
        <v>2.81</v>
      </c>
      <c r="O460" s="21">
        <v>0.08</v>
      </c>
      <c r="P460" s="21">
        <v>3.22</v>
      </c>
    </row>
    <row r="461" spans="1:16" s="28" customFormat="1" x14ac:dyDescent="0.25">
      <c r="A461" s="40">
        <v>516</v>
      </c>
      <c r="B461" s="28" t="s">
        <v>68</v>
      </c>
      <c r="C461" s="29" t="str">
        <f>"180"</f>
        <v>180</v>
      </c>
      <c r="D461" s="29">
        <v>6.61</v>
      </c>
      <c r="E461" s="29">
        <v>4.7</v>
      </c>
      <c r="F461" s="29">
        <v>39.43</v>
      </c>
      <c r="G461" s="29">
        <v>234.23018999999999</v>
      </c>
      <c r="H461" s="28">
        <v>13.96</v>
      </c>
      <c r="I461" s="28">
        <v>9.23</v>
      </c>
      <c r="J461" s="28">
        <v>50.72</v>
      </c>
      <c r="K461" s="28">
        <v>0.94</v>
      </c>
      <c r="L461" s="28">
        <v>29.5</v>
      </c>
      <c r="M461" s="28">
        <v>32.65</v>
      </c>
      <c r="N461" s="28">
        <v>1</v>
      </c>
      <c r="O461" s="28">
        <v>7.0000000000000007E-2</v>
      </c>
      <c r="P461" s="28">
        <v>0</v>
      </c>
    </row>
    <row r="462" spans="1:16" s="28" customFormat="1" x14ac:dyDescent="0.25">
      <c r="A462" s="28" t="str">
        <f>"Фирм"</f>
        <v>Фирм</v>
      </c>
      <c r="B462" s="28" t="s">
        <v>138</v>
      </c>
      <c r="C462" s="29" t="str">
        <f>"180"</f>
        <v>180</v>
      </c>
      <c r="D462" s="29">
        <v>0.34</v>
      </c>
      <c r="E462" s="29">
        <v>0.11</v>
      </c>
      <c r="F462" s="29">
        <v>20.9</v>
      </c>
      <c r="G462" s="29">
        <v>84.252743999999979</v>
      </c>
      <c r="H462" s="28">
        <v>13.01</v>
      </c>
      <c r="I462" s="28">
        <v>4.7</v>
      </c>
      <c r="J462" s="28">
        <v>8.1199999999999992</v>
      </c>
      <c r="K462" s="28">
        <v>0.49</v>
      </c>
      <c r="L462" s="28">
        <v>0</v>
      </c>
      <c r="M462" s="28">
        <v>2.34</v>
      </c>
      <c r="N462" s="28">
        <v>5.44</v>
      </c>
      <c r="O462" s="28">
        <v>0.04</v>
      </c>
      <c r="P462" s="28">
        <v>9.07</v>
      </c>
    </row>
    <row r="463" spans="1:16" s="28" customFormat="1" x14ac:dyDescent="0.25">
      <c r="A463" s="28" t="str">
        <f>"-"</f>
        <v>-</v>
      </c>
      <c r="B463" s="28" t="s">
        <v>32</v>
      </c>
      <c r="C463" s="29" t="str">
        <f>"30"</f>
        <v>30</v>
      </c>
      <c r="D463" s="29">
        <v>1.98</v>
      </c>
      <c r="E463" s="29">
        <v>0.36</v>
      </c>
      <c r="F463" s="29">
        <v>10.02</v>
      </c>
      <c r="G463" s="29">
        <v>58.013999999999996</v>
      </c>
      <c r="H463" s="28">
        <v>10.5</v>
      </c>
      <c r="I463" s="28">
        <v>14.1</v>
      </c>
      <c r="J463" s="28">
        <v>47.4</v>
      </c>
      <c r="K463" s="28">
        <v>1.17</v>
      </c>
      <c r="L463" s="28">
        <v>0</v>
      </c>
      <c r="M463" s="28">
        <v>0.3</v>
      </c>
      <c r="N463" s="28">
        <v>0.42</v>
      </c>
      <c r="O463" s="28">
        <v>0.05</v>
      </c>
      <c r="P463" s="28">
        <v>0</v>
      </c>
    </row>
    <row r="464" spans="1:16" s="26" customFormat="1" x14ac:dyDescent="0.25">
      <c r="A464" s="26" t="str">
        <f>"-"</f>
        <v>-</v>
      </c>
      <c r="B464" s="26" t="s">
        <v>28</v>
      </c>
      <c r="C464" s="27" t="str">
        <f>"40"</f>
        <v>40</v>
      </c>
      <c r="D464" s="27">
        <v>2.64</v>
      </c>
      <c r="E464" s="27">
        <v>0.26</v>
      </c>
      <c r="F464" s="27">
        <v>18.68</v>
      </c>
      <c r="G464" s="27">
        <v>89.560399999999987</v>
      </c>
      <c r="H464" s="26">
        <v>0</v>
      </c>
      <c r="I464" s="26">
        <v>0</v>
      </c>
      <c r="J464" s="26">
        <v>0</v>
      </c>
      <c r="K464" s="26">
        <v>0</v>
      </c>
      <c r="L464" s="26">
        <v>0</v>
      </c>
      <c r="M464" s="26">
        <v>0</v>
      </c>
      <c r="N464" s="26">
        <v>0</v>
      </c>
      <c r="O464" s="26">
        <v>0</v>
      </c>
      <c r="P464" s="26">
        <v>0</v>
      </c>
    </row>
    <row r="465" spans="1:16" s="30" customFormat="1" x14ac:dyDescent="0.25">
      <c r="B465" s="30" t="s">
        <v>33</v>
      </c>
      <c r="C465" s="31"/>
      <c r="D465" s="31">
        <f t="shared" ref="D465:P465" si="8">SUM(D457:D464)</f>
        <v>32.06</v>
      </c>
      <c r="E465" s="31">
        <f t="shared" si="8"/>
        <v>29.39</v>
      </c>
      <c r="F465" s="31">
        <f t="shared" si="8"/>
        <v>125.69999999999999</v>
      </c>
      <c r="G465" s="31">
        <f t="shared" si="8"/>
        <v>923.62904119999996</v>
      </c>
      <c r="H465" s="30">
        <f t="shared" si="8"/>
        <v>151.67000000000002</v>
      </c>
      <c r="I465" s="30">
        <f t="shared" si="8"/>
        <v>102.21000000000001</v>
      </c>
      <c r="J465" s="30">
        <f t="shared" si="8"/>
        <v>365.91999999999996</v>
      </c>
      <c r="K465" s="30">
        <f t="shared" si="8"/>
        <v>6.8699999999999992</v>
      </c>
      <c r="L465" s="30">
        <f t="shared" si="8"/>
        <v>100.27</v>
      </c>
      <c r="M465" s="30">
        <f t="shared" si="8"/>
        <v>539</v>
      </c>
      <c r="N465" s="30">
        <f t="shared" si="8"/>
        <v>11.520000000000001</v>
      </c>
      <c r="O465" s="30">
        <f t="shared" si="8"/>
        <v>0.47</v>
      </c>
      <c r="P465" s="30">
        <f t="shared" si="8"/>
        <v>39.519999999999996</v>
      </c>
    </row>
    <row r="466" spans="1:16" x14ac:dyDescent="0.25">
      <c r="B466" s="25" t="s">
        <v>34</v>
      </c>
      <c r="C466" s="10"/>
      <c r="D466" s="10"/>
      <c r="E466" s="10"/>
      <c r="F466" s="10"/>
      <c r="G466" s="10"/>
    </row>
    <row r="467" spans="1:16" s="28" customFormat="1" x14ac:dyDescent="0.25">
      <c r="A467" s="28" t="s">
        <v>69</v>
      </c>
      <c r="B467" s="28" t="s">
        <v>70</v>
      </c>
      <c r="C467" s="29" t="str">
        <f>"100"</f>
        <v>100</v>
      </c>
      <c r="D467" s="29">
        <v>7.36</v>
      </c>
      <c r="E467" s="29">
        <v>15.14</v>
      </c>
      <c r="F467" s="29">
        <v>57.73</v>
      </c>
      <c r="G467" s="29">
        <v>402.61051300000003</v>
      </c>
      <c r="H467" s="28">
        <v>14.69</v>
      </c>
      <c r="I467" s="28">
        <v>10.82</v>
      </c>
      <c r="J467" s="28">
        <v>58.95</v>
      </c>
      <c r="K467" s="28">
        <v>0.88</v>
      </c>
      <c r="L467" s="28">
        <v>4.75</v>
      </c>
      <c r="M467" s="28">
        <v>5.2</v>
      </c>
      <c r="N467" s="28">
        <v>7.55</v>
      </c>
      <c r="O467" s="28">
        <v>0.1</v>
      </c>
      <c r="P467" s="28">
        <v>0</v>
      </c>
    </row>
    <row r="468" spans="1:16" s="28" customFormat="1" x14ac:dyDescent="0.25">
      <c r="A468" s="28" t="str">
        <f>"-"</f>
        <v>-</v>
      </c>
      <c r="B468" s="28" t="s">
        <v>26</v>
      </c>
      <c r="C468" s="29" t="s">
        <v>62</v>
      </c>
      <c r="D468" s="29">
        <v>1.88</v>
      </c>
      <c r="E468" s="29">
        <v>0.7</v>
      </c>
      <c r="F468" s="29">
        <v>19.29</v>
      </c>
      <c r="G468" s="29">
        <v>98.954400000000021</v>
      </c>
      <c r="H468" s="28">
        <v>66</v>
      </c>
      <c r="I468" s="28">
        <v>25.23</v>
      </c>
      <c r="J468" s="28">
        <v>44.37</v>
      </c>
      <c r="K468" s="28">
        <v>3.83</v>
      </c>
      <c r="L468" s="28">
        <v>0</v>
      </c>
      <c r="M468" s="28">
        <v>10</v>
      </c>
      <c r="N468" s="28">
        <v>60</v>
      </c>
      <c r="O468" s="28">
        <v>0.28999999999999998</v>
      </c>
      <c r="P468" s="28">
        <v>52.8</v>
      </c>
    </row>
    <row r="469" spans="1:16" s="26" customFormat="1" x14ac:dyDescent="0.25">
      <c r="A469" s="26" t="str">
        <f>"-"</f>
        <v>-</v>
      </c>
      <c r="B469" s="26" t="s">
        <v>90</v>
      </c>
      <c r="C469" s="27" t="str">
        <f>"180"</f>
        <v>180</v>
      </c>
      <c r="D469" s="27">
        <v>0.9</v>
      </c>
      <c r="E469" s="27">
        <v>0.18</v>
      </c>
      <c r="F469" s="27">
        <v>18.18</v>
      </c>
      <c r="G469" s="27">
        <v>77.831999999999994</v>
      </c>
      <c r="H469" s="26">
        <v>12.6</v>
      </c>
      <c r="I469" s="26">
        <v>7.2</v>
      </c>
      <c r="J469" s="26">
        <v>12.6</v>
      </c>
      <c r="K469" s="26">
        <v>2.52</v>
      </c>
      <c r="L469" s="26">
        <v>0</v>
      </c>
      <c r="M469" s="26">
        <v>0</v>
      </c>
      <c r="N469" s="26">
        <v>0.18</v>
      </c>
      <c r="O469" s="26">
        <v>0.02</v>
      </c>
      <c r="P469" s="26">
        <v>3.6</v>
      </c>
    </row>
    <row r="470" spans="1:16" s="30" customFormat="1" x14ac:dyDescent="0.25">
      <c r="B470" s="30" t="s">
        <v>36</v>
      </c>
      <c r="C470" s="31"/>
      <c r="D470" s="31">
        <v>10.14</v>
      </c>
      <c r="E470" s="31">
        <v>16.02</v>
      </c>
      <c r="F470" s="31">
        <v>95.2</v>
      </c>
      <c r="G470" s="31">
        <v>579.4</v>
      </c>
      <c r="H470" s="30">
        <v>93.29</v>
      </c>
      <c r="I470" s="30">
        <v>43.25</v>
      </c>
      <c r="J470" s="30">
        <v>115.92</v>
      </c>
      <c r="K470" s="30">
        <v>7.22</v>
      </c>
      <c r="L470" s="30">
        <v>4.75</v>
      </c>
      <c r="M470" s="30">
        <v>15.2</v>
      </c>
      <c r="N470" s="30">
        <v>67.73</v>
      </c>
      <c r="O470" s="30">
        <v>0.41</v>
      </c>
      <c r="P470" s="30">
        <v>56.4</v>
      </c>
    </row>
    <row r="471" spans="1:16" s="30" customFormat="1" x14ac:dyDescent="0.25">
      <c r="B471" s="30" t="s">
        <v>37</v>
      </c>
      <c r="C471" s="31"/>
      <c r="D471" s="34">
        <f>D455+D465+D470</f>
        <v>56.8</v>
      </c>
      <c r="E471" s="34">
        <f t="shared" ref="E471:P471" si="9">E455+E465+E470</f>
        <v>67.31</v>
      </c>
      <c r="F471" s="34">
        <f t="shared" si="9"/>
        <v>324.49</v>
      </c>
      <c r="G471" s="34">
        <f t="shared" si="9"/>
        <v>2186.2802643999999</v>
      </c>
      <c r="H471" s="34">
        <f t="shared" si="9"/>
        <v>565.73</v>
      </c>
      <c r="I471" s="34">
        <f t="shared" si="9"/>
        <v>237.85000000000002</v>
      </c>
      <c r="J471" s="34">
        <f t="shared" si="9"/>
        <v>4803.99</v>
      </c>
      <c r="K471" s="34">
        <f t="shared" si="9"/>
        <v>19.459999999999997</v>
      </c>
      <c r="L471" s="34">
        <f t="shared" si="9"/>
        <v>220.42000000000002</v>
      </c>
      <c r="M471" s="34">
        <f t="shared" si="9"/>
        <v>701.17000000000007</v>
      </c>
      <c r="N471" s="34">
        <f t="shared" si="9"/>
        <v>139.68</v>
      </c>
      <c r="O471" s="34">
        <f t="shared" si="9"/>
        <v>1.28</v>
      </c>
      <c r="P471" s="34">
        <f t="shared" si="9"/>
        <v>149.82999999999998</v>
      </c>
    </row>
    <row r="472" spans="1:16" x14ac:dyDescent="0.25">
      <c r="C472" s="10"/>
      <c r="D472" s="10"/>
      <c r="E472" s="10"/>
      <c r="F472" s="10"/>
      <c r="G472" s="10"/>
    </row>
    <row r="473" spans="1:16" x14ac:dyDescent="0.25">
      <c r="C473" s="10"/>
      <c r="D473" s="10"/>
      <c r="E473" s="10"/>
      <c r="F473" s="10"/>
      <c r="G473" s="10"/>
    </row>
    <row r="474" spans="1:16" x14ac:dyDescent="0.25">
      <c r="C474" s="10"/>
      <c r="D474" s="10"/>
      <c r="E474" s="10"/>
      <c r="F474" s="10"/>
      <c r="G474" s="10"/>
    </row>
    <row r="475" spans="1:16" x14ac:dyDescent="0.25">
      <c r="C475" s="10"/>
      <c r="D475" s="10"/>
      <c r="E475" s="10"/>
      <c r="F475" s="10"/>
      <c r="G475" s="10"/>
    </row>
    <row r="476" spans="1:16" x14ac:dyDescent="0.25">
      <c r="C476" s="10"/>
      <c r="D476" s="10"/>
      <c r="E476" s="10"/>
      <c r="F476" s="10"/>
      <c r="G476" s="10"/>
    </row>
    <row r="477" spans="1:16" x14ac:dyDescent="0.25">
      <c r="C477" s="10"/>
      <c r="D477" s="10"/>
      <c r="E477" s="10"/>
      <c r="F477" s="10"/>
      <c r="G477" s="10"/>
      <c r="O477" s="1">
        <v>1</v>
      </c>
    </row>
    <row r="478" spans="1:16" x14ac:dyDescent="0.25">
      <c r="C478" s="10"/>
      <c r="D478" s="10"/>
      <c r="E478" s="10"/>
      <c r="F478" s="10"/>
      <c r="G478" s="10"/>
    </row>
    <row r="479" spans="1:16" x14ac:dyDescent="0.25">
      <c r="C479" s="10"/>
      <c r="D479" s="10"/>
      <c r="E479" s="10"/>
      <c r="F479" s="10"/>
      <c r="G479" s="10"/>
    </row>
    <row r="480" spans="1:16" ht="15.75" customHeight="1" x14ac:dyDescent="0.25">
      <c r="A480" s="54" t="s">
        <v>12</v>
      </c>
      <c r="B480" s="48" t="s">
        <v>0</v>
      </c>
      <c r="C480" s="48" t="s">
        <v>4</v>
      </c>
      <c r="D480" s="15" t="s">
        <v>2</v>
      </c>
      <c r="E480" s="15" t="s">
        <v>6</v>
      </c>
      <c r="F480" s="48" t="s">
        <v>5</v>
      </c>
      <c r="G480" s="49" t="s">
        <v>3</v>
      </c>
      <c r="H480" s="51" t="s">
        <v>11</v>
      </c>
      <c r="I480" s="51"/>
      <c r="J480" s="51"/>
      <c r="K480" s="51"/>
      <c r="L480" s="52" t="s">
        <v>13</v>
      </c>
      <c r="M480" s="52"/>
      <c r="N480" s="52"/>
      <c r="O480" s="52"/>
      <c r="P480" s="53"/>
    </row>
    <row r="481" spans="1:16" x14ac:dyDescent="0.25">
      <c r="A481" s="55"/>
      <c r="B481" s="48"/>
      <c r="C481" s="48"/>
      <c r="D481" s="15" t="s">
        <v>1</v>
      </c>
      <c r="E481" s="15" t="s">
        <v>1</v>
      </c>
      <c r="F481" s="48"/>
      <c r="G481" s="50"/>
      <c r="H481" s="16" t="s">
        <v>7</v>
      </c>
      <c r="I481" s="16" t="s">
        <v>8</v>
      </c>
      <c r="J481" s="16" t="s">
        <v>9</v>
      </c>
      <c r="K481" s="16" t="s">
        <v>10</v>
      </c>
      <c r="L481" s="16" t="s">
        <v>14</v>
      </c>
      <c r="M481" s="16" t="s">
        <v>15</v>
      </c>
      <c r="N481" s="16" t="s">
        <v>16</v>
      </c>
      <c r="O481" s="16" t="s">
        <v>17</v>
      </c>
      <c r="P481" s="17" t="s">
        <v>18</v>
      </c>
    </row>
    <row r="482" spans="1:16" x14ac:dyDescent="0.25">
      <c r="B482" s="30" t="s">
        <v>53</v>
      </c>
      <c r="C482" s="10"/>
      <c r="D482" s="10"/>
      <c r="E482" s="10"/>
      <c r="F482" s="10"/>
      <c r="G482" s="10"/>
    </row>
    <row r="483" spans="1:16" x14ac:dyDescent="0.25">
      <c r="B483" s="25" t="s">
        <v>25</v>
      </c>
      <c r="C483" s="10"/>
      <c r="D483" s="10"/>
      <c r="E483" s="10"/>
      <c r="F483" s="10"/>
      <c r="G483" s="10"/>
    </row>
    <row r="484" spans="1:16" s="28" customFormat="1" x14ac:dyDescent="0.25">
      <c r="A484" s="28" t="str">
        <f>""</f>
        <v/>
      </c>
      <c r="B484" s="28" t="s">
        <v>80</v>
      </c>
      <c r="C484" s="29" t="str">
        <f>"50"</f>
        <v>50</v>
      </c>
      <c r="D484" s="29">
        <v>0.39</v>
      </c>
      <c r="E484" s="29">
        <v>0.05</v>
      </c>
      <c r="F484" s="29">
        <v>1.23</v>
      </c>
      <c r="G484" s="29">
        <v>7.8056999999999999</v>
      </c>
      <c r="H484" s="28">
        <v>11.27</v>
      </c>
      <c r="I484" s="28">
        <v>6.86</v>
      </c>
      <c r="J484" s="28">
        <v>20.58</v>
      </c>
      <c r="K484" s="28">
        <v>0.28999999999999998</v>
      </c>
      <c r="L484" s="28">
        <v>0</v>
      </c>
      <c r="M484" s="28">
        <v>5</v>
      </c>
      <c r="N484" s="28">
        <v>0.05</v>
      </c>
      <c r="O484" s="28">
        <v>0.01</v>
      </c>
      <c r="P484" s="28">
        <v>4.9000000000000004</v>
      </c>
    </row>
    <row r="485" spans="1:16" s="28" customFormat="1" x14ac:dyDescent="0.25">
      <c r="A485" s="28" t="str">
        <f>"фирм"</f>
        <v>фирм</v>
      </c>
      <c r="B485" s="28" t="s">
        <v>182</v>
      </c>
      <c r="C485" s="29" t="str">
        <f>"230"</f>
        <v>230</v>
      </c>
      <c r="D485" s="29">
        <v>19.55</v>
      </c>
      <c r="E485" s="29">
        <v>17.579999999999998</v>
      </c>
      <c r="F485" s="29">
        <v>34.93</v>
      </c>
      <c r="G485" s="29">
        <v>383.20262600000001</v>
      </c>
      <c r="H485" s="28">
        <v>17.45</v>
      </c>
      <c r="I485" s="28">
        <v>23.94</v>
      </c>
      <c r="J485" s="28">
        <v>174.41</v>
      </c>
      <c r="K485" s="28">
        <v>2.68</v>
      </c>
      <c r="L485" s="28">
        <v>17.7</v>
      </c>
      <c r="M485" s="28">
        <v>37.450000000000003</v>
      </c>
      <c r="N485" s="28">
        <v>2.2999999999999998</v>
      </c>
      <c r="O485" s="28">
        <v>0.1</v>
      </c>
      <c r="P485" s="28">
        <v>0.49</v>
      </c>
    </row>
    <row r="486" spans="1:16" s="28" customFormat="1" x14ac:dyDescent="0.25">
      <c r="A486" s="28" t="str">
        <f>"634"</f>
        <v>634</v>
      </c>
      <c r="B486" s="28" t="s">
        <v>73</v>
      </c>
      <c r="C486" s="29" t="str">
        <f>"180"</f>
        <v>180</v>
      </c>
      <c r="D486" s="29">
        <v>0.26</v>
      </c>
      <c r="E486" s="29">
        <v>0.11</v>
      </c>
      <c r="F486" s="29">
        <v>23.06</v>
      </c>
      <c r="G486" s="29">
        <v>93.953887199999997</v>
      </c>
      <c r="H486" s="28">
        <v>10.06</v>
      </c>
      <c r="I486" s="28">
        <v>7.95</v>
      </c>
      <c r="J486" s="28">
        <v>8.2899999999999991</v>
      </c>
      <c r="K486" s="28">
        <v>0.4</v>
      </c>
      <c r="L486" s="28">
        <v>0</v>
      </c>
      <c r="M486" s="28">
        <v>4.59</v>
      </c>
      <c r="N486" s="28">
        <v>0.19</v>
      </c>
      <c r="O486" s="28">
        <v>0.01</v>
      </c>
      <c r="P486" s="28">
        <v>21.6</v>
      </c>
    </row>
    <row r="487" spans="1:16" s="26" customFormat="1" x14ac:dyDescent="0.25">
      <c r="A487" s="26" t="str">
        <f>"-"</f>
        <v>-</v>
      </c>
      <c r="B487" s="26" t="s">
        <v>91</v>
      </c>
      <c r="C487" s="27" t="str">
        <f>"40"</f>
        <v>40</v>
      </c>
      <c r="D487" s="27">
        <v>2.64</v>
      </c>
      <c r="E487" s="27">
        <v>0.26</v>
      </c>
      <c r="F487" s="27">
        <v>18.68</v>
      </c>
      <c r="G487" s="27">
        <v>89.920399999999987</v>
      </c>
      <c r="H487" s="26">
        <v>5.98</v>
      </c>
      <c r="I487" s="26">
        <v>8.84</v>
      </c>
      <c r="J487" s="26">
        <v>23.32</v>
      </c>
      <c r="K487" s="26">
        <v>0.62</v>
      </c>
      <c r="L487" s="26">
        <v>0</v>
      </c>
      <c r="M487" s="26">
        <v>0</v>
      </c>
      <c r="N487" s="26">
        <v>0.52</v>
      </c>
      <c r="O487" s="26">
        <v>0.05</v>
      </c>
      <c r="P487" s="26">
        <v>0</v>
      </c>
    </row>
    <row r="488" spans="1:16" s="30" customFormat="1" x14ac:dyDescent="0.25">
      <c r="B488" s="30" t="s">
        <v>29</v>
      </c>
      <c r="C488" s="31"/>
      <c r="D488" s="31">
        <v>22.86</v>
      </c>
      <c r="E488" s="31">
        <v>18</v>
      </c>
      <c r="F488" s="31">
        <v>77.89</v>
      </c>
      <c r="G488" s="31">
        <v>574.88</v>
      </c>
      <c r="H488" s="30">
        <v>44.75</v>
      </c>
      <c r="I488" s="30">
        <v>47.6</v>
      </c>
      <c r="J488" s="30">
        <v>226.59</v>
      </c>
      <c r="K488" s="30">
        <v>3.99</v>
      </c>
      <c r="L488" s="30">
        <v>17.7</v>
      </c>
      <c r="M488" s="30">
        <v>47.04</v>
      </c>
      <c r="N488" s="30">
        <v>3.06</v>
      </c>
      <c r="O488" s="30">
        <v>0.18</v>
      </c>
      <c r="P488" s="30">
        <v>26.99</v>
      </c>
    </row>
    <row r="489" spans="1:16" x14ac:dyDescent="0.25">
      <c r="B489" s="25" t="s">
        <v>30</v>
      </c>
      <c r="C489" s="10"/>
      <c r="D489" s="10"/>
      <c r="E489" s="10"/>
      <c r="F489" s="10"/>
      <c r="G489" s="10"/>
    </row>
    <row r="490" spans="1:16" s="28" customFormat="1" x14ac:dyDescent="0.25">
      <c r="A490" s="28" t="str">
        <f>"фирм"</f>
        <v>фирм</v>
      </c>
      <c r="B490" s="28" t="s">
        <v>139</v>
      </c>
      <c r="C490" s="29" t="str">
        <f>"60"</f>
        <v>60</v>
      </c>
      <c r="D490" s="29">
        <v>1.02</v>
      </c>
      <c r="E490" s="29">
        <v>5.99</v>
      </c>
      <c r="F490" s="29">
        <v>4.68</v>
      </c>
      <c r="G490" s="29">
        <v>79.875578778947357</v>
      </c>
      <c r="H490" s="28">
        <v>16.98</v>
      </c>
      <c r="I490" s="28">
        <v>11.38</v>
      </c>
      <c r="J490" s="28">
        <v>24.66</v>
      </c>
      <c r="K490" s="28">
        <v>0.82</v>
      </c>
      <c r="L490" s="28">
        <v>0</v>
      </c>
      <c r="M490" s="28">
        <v>8.85</v>
      </c>
      <c r="N490" s="28">
        <v>2.73</v>
      </c>
      <c r="O490" s="28">
        <v>0.02</v>
      </c>
      <c r="P490" s="28">
        <v>3.38</v>
      </c>
    </row>
    <row r="491" spans="1:16" s="28" customFormat="1" x14ac:dyDescent="0.25">
      <c r="A491" s="28" t="str">
        <f>"сб 1982г"</f>
        <v>сб 1982г</v>
      </c>
      <c r="B491" s="28" t="s">
        <v>74</v>
      </c>
      <c r="C491" s="29" t="str">
        <f>"250"</f>
        <v>250</v>
      </c>
      <c r="D491" s="29">
        <v>4.08</v>
      </c>
      <c r="E491" s="29">
        <v>5.13</v>
      </c>
      <c r="F491" s="29">
        <v>22.49</v>
      </c>
      <c r="G491" s="29">
        <v>158.1238535</v>
      </c>
      <c r="H491" s="28">
        <v>24.11</v>
      </c>
      <c r="I491" s="28">
        <v>20.61</v>
      </c>
      <c r="J491" s="28">
        <v>65.66</v>
      </c>
      <c r="K491" s="28">
        <v>1</v>
      </c>
      <c r="L491" s="28">
        <v>42.75</v>
      </c>
      <c r="M491" s="28">
        <v>253.18</v>
      </c>
      <c r="N491" s="28">
        <v>0.52</v>
      </c>
      <c r="O491" s="28">
        <v>0.09</v>
      </c>
      <c r="P491" s="28">
        <v>5.19</v>
      </c>
    </row>
    <row r="492" spans="1:16" s="28" customFormat="1" x14ac:dyDescent="0.25">
      <c r="A492" s="28" t="str">
        <f>""</f>
        <v/>
      </c>
      <c r="B492" s="28" t="s">
        <v>140</v>
      </c>
      <c r="C492" s="29" t="str">
        <f>"15"</f>
        <v>15</v>
      </c>
      <c r="D492" s="29">
        <v>3.44</v>
      </c>
      <c r="E492" s="29">
        <v>2.9</v>
      </c>
      <c r="F492" s="29">
        <v>0</v>
      </c>
      <c r="G492" s="29">
        <v>39.841200000000001</v>
      </c>
      <c r="H492" s="28">
        <v>2.69</v>
      </c>
      <c r="I492" s="28">
        <v>2.84</v>
      </c>
      <c r="J492" s="28">
        <v>24.26</v>
      </c>
      <c r="K492" s="28">
        <v>0.27</v>
      </c>
      <c r="L492" s="28">
        <v>7.35</v>
      </c>
      <c r="M492" s="28">
        <v>15.12</v>
      </c>
      <c r="N492" s="28">
        <v>0.11</v>
      </c>
      <c r="O492" s="28">
        <v>0.01</v>
      </c>
      <c r="P492" s="28">
        <v>0.11</v>
      </c>
    </row>
    <row r="493" spans="1:16" s="28" customFormat="1" x14ac:dyDescent="0.25">
      <c r="A493" s="28" t="str">
        <f>"374"</f>
        <v>374</v>
      </c>
      <c r="B493" s="28" t="s">
        <v>49</v>
      </c>
      <c r="C493" s="29" t="str">
        <f>"110"</f>
        <v>110</v>
      </c>
      <c r="D493" s="29">
        <v>13.68</v>
      </c>
      <c r="E493" s="29">
        <v>2.84</v>
      </c>
      <c r="F493" s="29">
        <v>2.4900000000000002</v>
      </c>
      <c r="G493" s="29">
        <v>90.727451999999985</v>
      </c>
      <c r="H493" s="28">
        <v>28.14</v>
      </c>
      <c r="I493" s="28">
        <v>39.64</v>
      </c>
      <c r="J493" s="28">
        <v>162.68</v>
      </c>
      <c r="K493" s="28">
        <v>0.72</v>
      </c>
      <c r="L493" s="28">
        <v>7.78</v>
      </c>
      <c r="M493" s="28">
        <v>234.52</v>
      </c>
      <c r="N493" s="28">
        <v>1.68</v>
      </c>
      <c r="O493" s="28">
        <v>0.09</v>
      </c>
      <c r="P493" s="28">
        <v>1.96</v>
      </c>
    </row>
    <row r="494" spans="1:16" s="28" customFormat="1" x14ac:dyDescent="0.25">
      <c r="A494" s="28" t="str">
        <f>"520"</f>
        <v>520</v>
      </c>
      <c r="B494" s="28" t="s">
        <v>76</v>
      </c>
      <c r="C494" s="29" t="str">
        <f>"180"</f>
        <v>180</v>
      </c>
      <c r="D494" s="29">
        <v>3.56</v>
      </c>
      <c r="E494" s="29">
        <v>4.6500000000000004</v>
      </c>
      <c r="F494" s="29">
        <v>26.53</v>
      </c>
      <c r="G494" s="29">
        <v>169.19549999999998</v>
      </c>
      <c r="H494" s="28">
        <v>35.799999999999997</v>
      </c>
      <c r="I494" s="28">
        <v>15.88</v>
      </c>
      <c r="J494" s="28">
        <v>70.599999999999994</v>
      </c>
      <c r="K494" s="28">
        <v>1.0900000000000001</v>
      </c>
      <c r="L494" s="28">
        <v>16.77</v>
      </c>
      <c r="M494" s="28">
        <v>33.5</v>
      </c>
      <c r="N494" s="28">
        <v>0.2</v>
      </c>
      <c r="O494" s="28">
        <v>0.11</v>
      </c>
      <c r="P494" s="28">
        <v>3.12</v>
      </c>
    </row>
    <row r="495" spans="1:16" s="28" customFormat="1" x14ac:dyDescent="0.25">
      <c r="A495" s="28" t="str">
        <f>"639"</f>
        <v>639</v>
      </c>
      <c r="B495" s="28" t="s">
        <v>77</v>
      </c>
      <c r="C495" s="29" t="str">
        <f>"180"</f>
        <v>180</v>
      </c>
      <c r="D495" s="29">
        <v>0.92</v>
      </c>
      <c r="E495" s="29">
        <v>0.05</v>
      </c>
      <c r="F495" s="29">
        <v>26.58</v>
      </c>
      <c r="G495" s="29">
        <v>112.28799599999999</v>
      </c>
      <c r="H495" s="28">
        <v>28.46</v>
      </c>
      <c r="I495" s="28">
        <v>17.96</v>
      </c>
      <c r="J495" s="28">
        <v>24.44</v>
      </c>
      <c r="K495" s="28">
        <v>0.61</v>
      </c>
      <c r="L495" s="28">
        <v>0</v>
      </c>
      <c r="M495" s="28">
        <v>104.94</v>
      </c>
      <c r="N495" s="28">
        <v>0.99</v>
      </c>
      <c r="O495" s="28">
        <v>0.02</v>
      </c>
      <c r="P495" s="28">
        <v>0.28999999999999998</v>
      </c>
    </row>
    <row r="496" spans="1:16" s="28" customFormat="1" x14ac:dyDescent="0.25">
      <c r="A496" s="28" t="str">
        <f>"-"</f>
        <v>-</v>
      </c>
      <c r="B496" s="28" t="s">
        <v>32</v>
      </c>
      <c r="C496" s="29" t="str">
        <f>"30"</f>
        <v>30</v>
      </c>
      <c r="D496" s="29">
        <v>1.98</v>
      </c>
      <c r="E496" s="29">
        <v>0.36</v>
      </c>
      <c r="F496" s="29">
        <v>10.02</v>
      </c>
      <c r="G496" s="29">
        <v>58.013999999999996</v>
      </c>
      <c r="H496" s="28">
        <v>10.5</v>
      </c>
      <c r="I496" s="28">
        <v>14.1</v>
      </c>
      <c r="J496" s="28">
        <v>47.4</v>
      </c>
      <c r="K496" s="28">
        <v>1.17</v>
      </c>
      <c r="L496" s="28">
        <v>0</v>
      </c>
      <c r="M496" s="28">
        <v>0.3</v>
      </c>
      <c r="N496" s="28">
        <v>0.42</v>
      </c>
      <c r="O496" s="28">
        <v>0.05</v>
      </c>
      <c r="P496" s="28">
        <v>0</v>
      </c>
    </row>
    <row r="497" spans="1:16" s="26" customFormat="1" x14ac:dyDescent="0.25">
      <c r="A497" s="26" t="str">
        <f>"-"</f>
        <v>-</v>
      </c>
      <c r="B497" s="26" t="s">
        <v>28</v>
      </c>
      <c r="C497" s="27" t="str">
        <f>"30"</f>
        <v>30</v>
      </c>
      <c r="D497" s="27">
        <v>1.98</v>
      </c>
      <c r="E497" s="27">
        <v>0.2</v>
      </c>
      <c r="F497" s="27">
        <v>14.01</v>
      </c>
      <c r="G497" s="27">
        <v>67.440299999999993</v>
      </c>
      <c r="H497" s="26">
        <v>4.49</v>
      </c>
      <c r="I497" s="26">
        <v>6.63</v>
      </c>
      <c r="J497" s="26">
        <v>17.489999999999998</v>
      </c>
      <c r="K497" s="26">
        <v>0.46</v>
      </c>
      <c r="L497" s="26">
        <v>0</v>
      </c>
      <c r="M497" s="26">
        <v>0</v>
      </c>
      <c r="N497" s="26">
        <v>0.39</v>
      </c>
      <c r="O497" s="26">
        <v>0.04</v>
      </c>
      <c r="P497" s="26">
        <v>0</v>
      </c>
    </row>
    <row r="498" spans="1:16" s="30" customFormat="1" x14ac:dyDescent="0.25">
      <c r="B498" s="30" t="s">
        <v>33</v>
      </c>
      <c r="C498" s="31"/>
      <c r="D498" s="31">
        <v>30.67</v>
      </c>
      <c r="E498" s="31">
        <v>22.11</v>
      </c>
      <c r="F498" s="31">
        <v>106.8</v>
      </c>
      <c r="G498" s="31">
        <v>775.51</v>
      </c>
      <c r="H498" s="30">
        <v>151.16999999999999</v>
      </c>
      <c r="I498" s="30">
        <v>129.03</v>
      </c>
      <c r="J498" s="30">
        <v>437.19</v>
      </c>
      <c r="K498" s="30">
        <v>6.14</v>
      </c>
      <c r="L498" s="30">
        <v>74.650000000000006</v>
      </c>
      <c r="M498" s="30">
        <v>650.41</v>
      </c>
      <c r="N498" s="30">
        <v>7.03</v>
      </c>
      <c r="O498" s="30">
        <v>0.43</v>
      </c>
      <c r="P498" s="30">
        <v>14.05</v>
      </c>
    </row>
    <row r="499" spans="1:16" x14ac:dyDescent="0.25">
      <c r="B499" s="25" t="s">
        <v>34</v>
      </c>
      <c r="C499" s="10"/>
      <c r="D499" s="10"/>
      <c r="E499" s="10"/>
      <c r="F499" s="10"/>
      <c r="G499" s="10"/>
    </row>
    <row r="500" spans="1:16" s="28" customFormat="1" x14ac:dyDescent="0.25">
      <c r="A500" s="28" t="str">
        <f>"366"</f>
        <v>366</v>
      </c>
      <c r="B500" s="28" t="s">
        <v>101</v>
      </c>
      <c r="C500" s="29" t="str">
        <f>"150"</f>
        <v>150</v>
      </c>
      <c r="D500" s="29">
        <v>23.14</v>
      </c>
      <c r="E500" s="29">
        <v>13.21</v>
      </c>
      <c r="F500" s="29">
        <v>20.149999999999999</v>
      </c>
      <c r="G500" s="29">
        <v>295.98674174999996</v>
      </c>
      <c r="H500" s="28">
        <v>210.47</v>
      </c>
      <c r="I500" s="28">
        <v>31.84</v>
      </c>
      <c r="J500" s="28">
        <v>262.38</v>
      </c>
      <c r="K500" s="28">
        <v>0.83</v>
      </c>
      <c r="L500" s="28">
        <v>84.27</v>
      </c>
      <c r="M500" s="28">
        <v>96.84</v>
      </c>
      <c r="N500" s="28">
        <v>0.5</v>
      </c>
      <c r="O500" s="28">
        <v>7.0000000000000007E-2</v>
      </c>
      <c r="P500" s="28">
        <v>0.44</v>
      </c>
    </row>
    <row r="501" spans="1:16" s="28" customFormat="1" x14ac:dyDescent="0.25">
      <c r="B501" s="28" t="s">
        <v>39</v>
      </c>
      <c r="C501" s="29" t="str">
        <f>"30"</f>
        <v>30</v>
      </c>
      <c r="D501" s="29">
        <v>2.12</v>
      </c>
      <c r="E501" s="29">
        <v>2.5</v>
      </c>
      <c r="F501" s="29">
        <v>16.32</v>
      </c>
      <c r="G501" s="29">
        <v>93.322800000000001</v>
      </c>
      <c r="H501" s="28">
        <v>89.34</v>
      </c>
      <c r="I501" s="28">
        <v>9.69</v>
      </c>
      <c r="J501" s="28">
        <v>61.1</v>
      </c>
      <c r="K501" s="28">
        <v>0.06</v>
      </c>
      <c r="L501" s="28">
        <v>12.6</v>
      </c>
      <c r="M501" s="28">
        <v>14.1</v>
      </c>
      <c r="N501" s="28">
        <v>0.06</v>
      </c>
      <c r="O501" s="28">
        <v>0.02</v>
      </c>
      <c r="P501" s="28">
        <v>0.12</v>
      </c>
    </row>
    <row r="502" spans="1:16" s="26" customFormat="1" x14ac:dyDescent="0.25">
      <c r="A502" s="26" t="str">
        <f>"693"</f>
        <v>693</v>
      </c>
      <c r="B502" s="26" t="s">
        <v>64</v>
      </c>
      <c r="C502" s="27" t="str">
        <f>"180"</f>
        <v>180</v>
      </c>
      <c r="D502" s="27">
        <v>3.28</v>
      </c>
      <c r="E502" s="27">
        <v>3.01</v>
      </c>
      <c r="F502" s="27">
        <v>20.53</v>
      </c>
      <c r="G502" s="27">
        <v>121.29052319999998</v>
      </c>
      <c r="H502" s="26">
        <v>99.57</v>
      </c>
      <c r="I502" s="26">
        <v>24.27</v>
      </c>
      <c r="J502" s="26">
        <v>90.98</v>
      </c>
      <c r="K502" s="26">
        <v>0.81</v>
      </c>
      <c r="L502" s="26">
        <v>10.8</v>
      </c>
      <c r="M502" s="26">
        <v>19.91</v>
      </c>
      <c r="N502" s="26">
        <v>0.01</v>
      </c>
      <c r="O502" s="26">
        <v>0.03</v>
      </c>
      <c r="P502" s="26">
        <v>0.47</v>
      </c>
    </row>
    <row r="503" spans="1:16" s="30" customFormat="1" x14ac:dyDescent="0.25">
      <c r="B503" s="30" t="s">
        <v>36</v>
      </c>
      <c r="C503" s="31"/>
      <c r="D503" s="31">
        <v>28.54</v>
      </c>
      <c r="E503" s="31">
        <v>18.72</v>
      </c>
      <c r="F503" s="31">
        <v>56.99</v>
      </c>
      <c r="G503" s="31">
        <v>510.6</v>
      </c>
      <c r="H503" s="30">
        <v>399.38</v>
      </c>
      <c r="I503" s="30">
        <v>65.8</v>
      </c>
      <c r="J503" s="30">
        <v>414.46</v>
      </c>
      <c r="K503" s="30">
        <v>1.7</v>
      </c>
      <c r="L503" s="30">
        <v>107.67</v>
      </c>
      <c r="M503" s="30">
        <v>130.85</v>
      </c>
      <c r="N503" s="30">
        <v>0.56999999999999995</v>
      </c>
      <c r="O503" s="30">
        <v>0.11</v>
      </c>
      <c r="P503" s="30">
        <v>1.03</v>
      </c>
    </row>
    <row r="504" spans="1:16" s="30" customFormat="1" x14ac:dyDescent="0.25">
      <c r="B504" s="30" t="s">
        <v>37</v>
      </c>
      <c r="C504" s="31"/>
      <c r="D504" s="31">
        <v>82.06</v>
      </c>
      <c r="E504" s="31">
        <v>58.82</v>
      </c>
      <c r="F504" s="31">
        <v>241.68</v>
      </c>
      <c r="G504" s="31">
        <v>1860.99</v>
      </c>
      <c r="H504" s="30">
        <v>595.30999999999995</v>
      </c>
      <c r="I504" s="30">
        <v>242.43</v>
      </c>
      <c r="J504" s="30">
        <v>1078.24</v>
      </c>
      <c r="K504" s="30">
        <v>11.84</v>
      </c>
      <c r="L504" s="30">
        <v>200.02</v>
      </c>
      <c r="M504" s="30">
        <v>828.3</v>
      </c>
      <c r="N504" s="30">
        <v>10.67</v>
      </c>
      <c r="O504" s="30">
        <v>0.72</v>
      </c>
      <c r="P504" s="30">
        <v>42.07</v>
      </c>
    </row>
    <row r="505" spans="1:16" x14ac:dyDescent="0.25">
      <c r="C505" s="10"/>
      <c r="D505" s="10"/>
      <c r="E505" s="10"/>
      <c r="F505" s="10"/>
      <c r="G505" s="10"/>
    </row>
    <row r="506" spans="1:16" x14ac:dyDescent="0.25">
      <c r="C506" s="10"/>
      <c r="D506" s="10"/>
      <c r="E506" s="10"/>
      <c r="F506" s="10"/>
      <c r="G506" s="10"/>
    </row>
    <row r="507" spans="1:16" x14ac:dyDescent="0.25">
      <c r="C507" s="10"/>
      <c r="D507" s="10"/>
      <c r="E507" s="10"/>
      <c r="F507" s="10"/>
      <c r="G507" s="10"/>
    </row>
    <row r="508" spans="1:16" x14ac:dyDescent="0.25">
      <c r="C508" s="10"/>
      <c r="D508" s="10"/>
      <c r="E508" s="10"/>
      <c r="F508" s="10"/>
      <c r="G508" s="10"/>
    </row>
    <row r="509" spans="1:16" x14ac:dyDescent="0.25">
      <c r="C509" s="10"/>
      <c r="D509" s="10"/>
      <c r="E509" s="10"/>
      <c r="F509" s="10"/>
      <c r="G509" s="10"/>
    </row>
    <row r="510" spans="1:16" x14ac:dyDescent="0.25">
      <c r="C510" s="10"/>
      <c r="D510" s="10"/>
      <c r="E510" s="10"/>
      <c r="F510" s="10"/>
      <c r="G510" s="10"/>
    </row>
    <row r="511" spans="1:16" x14ac:dyDescent="0.25">
      <c r="C511" s="10"/>
      <c r="D511" s="10"/>
      <c r="E511" s="10"/>
      <c r="F511" s="10"/>
      <c r="G511" s="10"/>
    </row>
    <row r="512" spans="1:16" x14ac:dyDescent="0.25">
      <c r="C512" s="10"/>
      <c r="D512" s="10"/>
      <c r="E512" s="10"/>
      <c r="F512" s="10"/>
      <c r="G512" s="10"/>
      <c r="O512" s="1">
        <v>2</v>
      </c>
    </row>
    <row r="513" spans="1:16" x14ac:dyDescent="0.25">
      <c r="C513" s="10"/>
      <c r="D513" s="10"/>
      <c r="E513" s="10"/>
      <c r="F513" s="10"/>
      <c r="G513" s="10"/>
    </row>
    <row r="514" spans="1:16" ht="15.75" customHeight="1" x14ac:dyDescent="0.25">
      <c r="A514" s="54" t="s">
        <v>12</v>
      </c>
      <c r="B514" s="56" t="s">
        <v>0</v>
      </c>
      <c r="C514" s="48" t="s">
        <v>4</v>
      </c>
      <c r="D514" s="15" t="s">
        <v>2</v>
      </c>
      <c r="E514" s="15" t="s">
        <v>6</v>
      </c>
      <c r="F514" s="48" t="s">
        <v>5</v>
      </c>
      <c r="G514" s="49" t="s">
        <v>3</v>
      </c>
      <c r="H514" s="51" t="s">
        <v>11</v>
      </c>
      <c r="I514" s="51"/>
      <c r="J514" s="51"/>
      <c r="K514" s="51"/>
      <c r="L514" s="52" t="s">
        <v>13</v>
      </c>
      <c r="M514" s="52"/>
      <c r="N514" s="52"/>
      <c r="O514" s="52"/>
      <c r="P514" s="53"/>
    </row>
    <row r="515" spans="1:16" x14ac:dyDescent="0.25">
      <c r="A515" s="55"/>
      <c r="B515" s="56"/>
      <c r="C515" s="48"/>
      <c r="D515" s="15" t="s">
        <v>1</v>
      </c>
      <c r="E515" s="15" t="s">
        <v>1</v>
      </c>
      <c r="F515" s="48"/>
      <c r="G515" s="50"/>
      <c r="H515" s="16" t="s">
        <v>7</v>
      </c>
      <c r="I515" s="16" t="s">
        <v>8</v>
      </c>
      <c r="J515" s="16" t="s">
        <v>9</v>
      </c>
      <c r="K515" s="16" t="s">
        <v>10</v>
      </c>
      <c r="L515" s="16" t="s">
        <v>14</v>
      </c>
      <c r="M515" s="16" t="s">
        <v>15</v>
      </c>
      <c r="N515" s="16" t="s">
        <v>16</v>
      </c>
      <c r="O515" s="16" t="s">
        <v>17</v>
      </c>
      <c r="P515" s="17" t="s">
        <v>18</v>
      </c>
    </row>
    <row r="516" spans="1:16" x14ac:dyDescent="0.25">
      <c r="B516" s="30" t="s">
        <v>54</v>
      </c>
      <c r="C516" s="10"/>
      <c r="D516" s="10"/>
      <c r="E516" s="10"/>
      <c r="F516" s="10"/>
      <c r="G516" s="10"/>
    </row>
    <row r="517" spans="1:16" x14ac:dyDescent="0.25">
      <c r="B517" s="25" t="s">
        <v>25</v>
      </c>
      <c r="C517" s="10"/>
      <c r="D517" s="10"/>
      <c r="E517" s="10"/>
      <c r="F517" s="10"/>
      <c r="G517" s="10"/>
    </row>
    <row r="518" spans="1:16" s="28" customFormat="1" x14ac:dyDescent="0.25">
      <c r="A518" s="28" t="str">
        <f>"-"</f>
        <v>-</v>
      </c>
      <c r="B518" s="28" t="s">
        <v>26</v>
      </c>
      <c r="C518" s="29" t="s">
        <v>62</v>
      </c>
      <c r="D518" s="29">
        <v>1.88</v>
      </c>
      <c r="E518" s="29">
        <v>0.7</v>
      </c>
      <c r="F518" s="29">
        <v>19.29</v>
      </c>
      <c r="G518" s="29">
        <v>98.954400000000021</v>
      </c>
      <c r="H518" s="28">
        <v>66</v>
      </c>
      <c r="I518" s="28">
        <v>25.23</v>
      </c>
      <c r="J518" s="28">
        <v>44.37</v>
      </c>
      <c r="K518" s="28">
        <v>3.83</v>
      </c>
      <c r="L518" s="28">
        <v>0</v>
      </c>
      <c r="M518" s="28">
        <v>10</v>
      </c>
      <c r="N518" s="28">
        <v>60</v>
      </c>
      <c r="O518" s="28">
        <v>0.28999999999999998</v>
      </c>
      <c r="P518" s="28">
        <v>52.8</v>
      </c>
    </row>
    <row r="519" spans="1:16" s="28" customFormat="1" x14ac:dyDescent="0.25">
      <c r="A519" s="28" t="str">
        <f>""</f>
        <v/>
      </c>
      <c r="B519" s="28" t="s">
        <v>80</v>
      </c>
      <c r="C519" s="29" t="str">
        <f>"70"</f>
        <v>70</v>
      </c>
      <c r="D519" s="29">
        <v>0.75</v>
      </c>
      <c r="E519" s="29">
        <v>0.14000000000000001</v>
      </c>
      <c r="F519" s="29">
        <v>2.61</v>
      </c>
      <c r="G519" s="29">
        <v>17.787980000000005</v>
      </c>
      <c r="H519" s="28">
        <v>9.6</v>
      </c>
      <c r="I519" s="28">
        <v>13.72</v>
      </c>
      <c r="J519" s="28">
        <v>17.84</v>
      </c>
      <c r="K519" s="28">
        <v>0.62</v>
      </c>
      <c r="L519" s="28">
        <v>0</v>
      </c>
      <c r="M519" s="28">
        <v>93.1</v>
      </c>
      <c r="N519" s="28">
        <v>0.49</v>
      </c>
      <c r="O519" s="28">
        <v>0.04</v>
      </c>
      <c r="P519" s="28">
        <v>17.149999999999999</v>
      </c>
    </row>
    <row r="520" spans="1:16" s="28" customFormat="1" x14ac:dyDescent="0.25">
      <c r="A520" s="28" t="str">
        <f>"Фирм"</f>
        <v>Фирм</v>
      </c>
      <c r="B520" s="28" t="s">
        <v>141</v>
      </c>
      <c r="C520" s="29" t="str">
        <f>"200"</f>
        <v>200</v>
      </c>
      <c r="D520" s="29">
        <v>19.739999999999998</v>
      </c>
      <c r="E520" s="29">
        <v>24.46</v>
      </c>
      <c r="F520" s="29">
        <v>36.53</v>
      </c>
      <c r="G520" s="29">
        <v>452.52772999999985</v>
      </c>
      <c r="H520" s="28">
        <v>29.51</v>
      </c>
      <c r="I520" s="28">
        <v>45.29</v>
      </c>
      <c r="J520" s="28">
        <v>228.17</v>
      </c>
      <c r="K520" s="28">
        <v>2.13</v>
      </c>
      <c r="L520" s="28">
        <v>55.81</v>
      </c>
      <c r="M520" s="28">
        <v>289.44</v>
      </c>
      <c r="N520" s="28">
        <v>4.2699999999999996</v>
      </c>
      <c r="O520" s="28">
        <v>0.08</v>
      </c>
      <c r="P520" s="28">
        <v>1.43</v>
      </c>
    </row>
    <row r="521" spans="1:16" s="28" customFormat="1" x14ac:dyDescent="0.25">
      <c r="A521" s="28" t="str">
        <f>"705 "</f>
        <v xml:space="preserve">705 </v>
      </c>
      <c r="B521" s="28" t="s">
        <v>142</v>
      </c>
      <c r="C521" s="29" t="str">
        <f>"180"</f>
        <v>180</v>
      </c>
      <c r="D521" s="29">
        <v>0.57999999999999996</v>
      </c>
      <c r="E521" s="29">
        <v>0.24</v>
      </c>
      <c r="F521" s="29">
        <v>21.44</v>
      </c>
      <c r="G521" s="29">
        <v>96.462720000000004</v>
      </c>
      <c r="H521" s="28">
        <v>10.210000000000001</v>
      </c>
      <c r="I521" s="28">
        <v>2.75</v>
      </c>
      <c r="J521" s="28">
        <v>2.75</v>
      </c>
      <c r="K521" s="28">
        <v>0.53</v>
      </c>
      <c r="L521" s="28">
        <v>0</v>
      </c>
      <c r="M521" s="28">
        <v>147.06</v>
      </c>
      <c r="N521" s="28">
        <v>0.68</v>
      </c>
      <c r="O521" s="28">
        <v>0.01</v>
      </c>
      <c r="P521" s="28">
        <v>36</v>
      </c>
    </row>
    <row r="522" spans="1:16" s="26" customFormat="1" x14ac:dyDescent="0.25">
      <c r="A522" s="26" t="str">
        <f>"-"</f>
        <v>-</v>
      </c>
      <c r="B522" s="26" t="s">
        <v>91</v>
      </c>
      <c r="C522" s="27" t="str">
        <f>"40"</f>
        <v>40</v>
      </c>
      <c r="D522" s="27">
        <v>2.64</v>
      </c>
      <c r="E522" s="27">
        <v>0.26</v>
      </c>
      <c r="F522" s="27">
        <v>18.68</v>
      </c>
      <c r="G522" s="27">
        <v>89.920399999999987</v>
      </c>
      <c r="H522" s="26">
        <v>5.98</v>
      </c>
      <c r="I522" s="26">
        <v>8.84</v>
      </c>
      <c r="J522" s="26">
        <v>23.32</v>
      </c>
      <c r="K522" s="26">
        <v>0.62</v>
      </c>
      <c r="L522" s="26">
        <v>0</v>
      </c>
      <c r="M522" s="26">
        <v>0</v>
      </c>
      <c r="N522" s="26">
        <v>0.52</v>
      </c>
      <c r="O522" s="26">
        <v>0.05</v>
      </c>
      <c r="P522" s="26">
        <v>0</v>
      </c>
    </row>
    <row r="523" spans="1:16" s="30" customFormat="1" x14ac:dyDescent="0.25">
      <c r="B523" s="30" t="s">
        <v>29</v>
      </c>
      <c r="C523" s="31"/>
      <c r="D523" s="31">
        <v>25.6</v>
      </c>
      <c r="E523" s="31">
        <v>25.8</v>
      </c>
      <c r="F523" s="31">
        <v>98.54</v>
      </c>
      <c r="G523" s="31">
        <v>755.65</v>
      </c>
      <c r="H523" s="30">
        <v>121.3</v>
      </c>
      <c r="I523" s="30">
        <v>95.84</v>
      </c>
      <c r="J523" s="30">
        <v>316.44</v>
      </c>
      <c r="K523" s="30">
        <v>7.73</v>
      </c>
      <c r="L523" s="30">
        <v>55.81</v>
      </c>
      <c r="M523" s="30">
        <v>539.6</v>
      </c>
      <c r="N523" s="30">
        <v>65.97</v>
      </c>
      <c r="O523" s="30">
        <v>0.47</v>
      </c>
      <c r="P523" s="30">
        <v>107.38</v>
      </c>
    </row>
    <row r="524" spans="1:16" x14ac:dyDescent="0.25">
      <c r="B524" s="25" t="s">
        <v>30</v>
      </c>
      <c r="C524" s="10"/>
      <c r="D524" s="10"/>
      <c r="E524" s="10"/>
      <c r="F524" s="10"/>
      <c r="G524" s="10"/>
    </row>
    <row r="525" spans="1:16" s="28" customFormat="1" x14ac:dyDescent="0.25">
      <c r="A525" s="28" t="str">
        <f>"25"</f>
        <v>25</v>
      </c>
      <c r="B525" s="28" t="s">
        <v>40</v>
      </c>
      <c r="C525" s="29" t="str">
        <f>"60"</f>
        <v>60</v>
      </c>
      <c r="D525" s="29">
        <v>0.71</v>
      </c>
      <c r="E525" s="29">
        <v>2.46</v>
      </c>
      <c r="F525" s="29">
        <v>4.3499999999999996</v>
      </c>
      <c r="G525" s="29">
        <v>44.296427280000003</v>
      </c>
      <c r="H525" s="28">
        <v>9.83</v>
      </c>
      <c r="I525" s="28">
        <v>9.2799999999999994</v>
      </c>
      <c r="J525" s="28">
        <v>21.26</v>
      </c>
      <c r="K525" s="28">
        <v>0.34</v>
      </c>
      <c r="L525" s="28">
        <v>0</v>
      </c>
      <c r="M525" s="28">
        <v>122.79</v>
      </c>
      <c r="N525" s="28">
        <v>1.1299999999999999</v>
      </c>
      <c r="O525" s="28">
        <v>0.03</v>
      </c>
      <c r="P525" s="28">
        <v>2.35</v>
      </c>
    </row>
    <row r="526" spans="1:16" s="28" customFormat="1" x14ac:dyDescent="0.25">
      <c r="A526" s="28" t="str">
        <f>"110"</f>
        <v>110</v>
      </c>
      <c r="B526" s="28" t="s">
        <v>175</v>
      </c>
      <c r="C526" s="29" t="str">
        <f>"260"</f>
        <v>260</v>
      </c>
      <c r="D526" s="29">
        <v>1.94</v>
      </c>
      <c r="E526" s="29">
        <v>5.94</v>
      </c>
      <c r="F526" s="29">
        <v>12.36</v>
      </c>
      <c r="G526" s="29">
        <v>114.16234940740742</v>
      </c>
      <c r="H526" s="28">
        <v>42.77</v>
      </c>
      <c r="I526" s="28">
        <v>22.29</v>
      </c>
      <c r="J526" s="28">
        <v>50.25</v>
      </c>
      <c r="K526" s="28">
        <v>1.07</v>
      </c>
      <c r="L526" s="28">
        <v>42.85</v>
      </c>
      <c r="M526" s="28">
        <v>250.32</v>
      </c>
      <c r="N526" s="28">
        <v>0.25</v>
      </c>
      <c r="O526" s="28">
        <v>0.05</v>
      </c>
      <c r="P526" s="28">
        <v>7.67</v>
      </c>
    </row>
    <row r="527" spans="1:16" s="28" customFormat="1" x14ac:dyDescent="0.25">
      <c r="A527" s="28" t="str">
        <f>""</f>
        <v/>
      </c>
      <c r="B527" s="28" t="s">
        <v>97</v>
      </c>
      <c r="C527" s="29" t="str">
        <f>"10"</f>
        <v>10</v>
      </c>
      <c r="D527" s="29">
        <v>2.68</v>
      </c>
      <c r="E527" s="29">
        <v>1.92</v>
      </c>
      <c r="F527" s="29">
        <v>0</v>
      </c>
      <c r="G527" s="29">
        <v>27.993600000000001</v>
      </c>
      <c r="H527" s="28">
        <v>1.1499999999999999</v>
      </c>
      <c r="I527" s="28">
        <v>2.64</v>
      </c>
      <c r="J527" s="28">
        <v>21.06</v>
      </c>
      <c r="K527" s="28">
        <v>0.35</v>
      </c>
      <c r="L527" s="28">
        <v>0</v>
      </c>
      <c r="M527" s="28">
        <v>0</v>
      </c>
      <c r="N527" s="28">
        <v>0.06</v>
      </c>
      <c r="O527" s="28">
        <v>0.01</v>
      </c>
      <c r="P527" s="28">
        <v>0</v>
      </c>
    </row>
    <row r="528" spans="1:16" s="28" customFormat="1" x14ac:dyDescent="0.25">
      <c r="A528" s="28" t="str">
        <f>"437"</f>
        <v>437</v>
      </c>
      <c r="B528" s="28" t="s">
        <v>143</v>
      </c>
      <c r="C528" s="29" t="str">
        <f>"50/50"</f>
        <v>50/50</v>
      </c>
      <c r="D528" s="29">
        <v>14.57</v>
      </c>
      <c r="E528" s="29">
        <v>15.89</v>
      </c>
      <c r="F528" s="29">
        <v>3.83</v>
      </c>
      <c r="G528" s="29">
        <v>218.09919000000002</v>
      </c>
      <c r="H528" s="28">
        <v>17.079999999999998</v>
      </c>
      <c r="I528" s="28">
        <v>20.440000000000001</v>
      </c>
      <c r="J528" s="28">
        <v>156.13999999999999</v>
      </c>
      <c r="K528" s="28">
        <v>2.27</v>
      </c>
      <c r="L528" s="28">
        <v>0</v>
      </c>
      <c r="M528" s="28">
        <v>4.26</v>
      </c>
      <c r="N528" s="28">
        <v>2.1800000000000002</v>
      </c>
      <c r="O528" s="28">
        <v>0.05</v>
      </c>
      <c r="P528" s="28">
        <v>0.84</v>
      </c>
    </row>
    <row r="529" spans="1:16" s="28" customFormat="1" x14ac:dyDescent="0.25">
      <c r="A529" s="28" t="str">
        <f>"302"</f>
        <v>302</v>
      </c>
      <c r="B529" s="28" t="s">
        <v>144</v>
      </c>
      <c r="C529" s="29" t="str">
        <f>"180"</f>
        <v>180</v>
      </c>
      <c r="D529" s="29">
        <v>5.58</v>
      </c>
      <c r="E529" s="29">
        <v>5.5</v>
      </c>
      <c r="F529" s="29">
        <v>24.34</v>
      </c>
      <c r="G529" s="29">
        <v>181.06352999999999</v>
      </c>
      <c r="H529" s="28">
        <v>9.31</v>
      </c>
      <c r="I529" s="28">
        <v>85.5</v>
      </c>
      <c r="J529" s="28">
        <v>125.6</v>
      </c>
      <c r="K529" s="28">
        <v>2.93</v>
      </c>
      <c r="L529" s="28">
        <v>29.5</v>
      </c>
      <c r="M529" s="28">
        <v>33.549999999999997</v>
      </c>
      <c r="N529" s="28">
        <v>0.41</v>
      </c>
      <c r="O529" s="28">
        <v>0.16</v>
      </c>
      <c r="P529" s="28">
        <v>0</v>
      </c>
    </row>
    <row r="530" spans="1:16" s="28" customFormat="1" x14ac:dyDescent="0.25">
      <c r="A530" s="40">
        <v>685</v>
      </c>
      <c r="B530" s="28" t="s">
        <v>86</v>
      </c>
      <c r="C530" s="29" t="str">
        <f>"180"</f>
        <v>180</v>
      </c>
      <c r="D530" s="29">
        <v>0.18</v>
      </c>
      <c r="E530" s="29">
        <v>0.04</v>
      </c>
      <c r="F530" s="29">
        <v>13.24</v>
      </c>
      <c r="G530" s="29">
        <v>51.606054</v>
      </c>
      <c r="H530" s="28">
        <v>0.39</v>
      </c>
      <c r="I530" s="28">
        <v>0</v>
      </c>
      <c r="J530" s="28">
        <v>0</v>
      </c>
      <c r="K530" s="28">
        <v>0.04</v>
      </c>
      <c r="L530" s="28">
        <v>0</v>
      </c>
      <c r="M530" s="28">
        <v>0</v>
      </c>
      <c r="N530" s="28">
        <v>0</v>
      </c>
      <c r="O530" s="28">
        <v>0</v>
      </c>
      <c r="P530" s="28">
        <v>0</v>
      </c>
    </row>
    <row r="531" spans="1:16" s="28" customFormat="1" x14ac:dyDescent="0.25">
      <c r="A531" s="28" t="str">
        <f>"-"</f>
        <v>-</v>
      </c>
      <c r="B531" s="28" t="s">
        <v>28</v>
      </c>
      <c r="C531" s="29" t="str">
        <f>"30"</f>
        <v>30</v>
      </c>
      <c r="D531" s="29">
        <v>1.98</v>
      </c>
      <c r="E531" s="29">
        <v>0.2</v>
      </c>
      <c r="F531" s="29">
        <v>14.01</v>
      </c>
      <c r="G531" s="29">
        <v>67.440299999999993</v>
      </c>
      <c r="H531" s="28">
        <v>4.49</v>
      </c>
      <c r="I531" s="28">
        <v>6.63</v>
      </c>
      <c r="J531" s="28">
        <v>17.489999999999998</v>
      </c>
      <c r="K531" s="28">
        <v>0.46</v>
      </c>
      <c r="L531" s="28">
        <v>0</v>
      </c>
      <c r="M531" s="28">
        <v>0</v>
      </c>
      <c r="N531" s="28">
        <v>0.39</v>
      </c>
      <c r="O531" s="28">
        <v>0.04</v>
      </c>
      <c r="P531" s="28">
        <v>0</v>
      </c>
    </row>
    <row r="532" spans="1:16" s="26" customFormat="1" x14ac:dyDescent="0.25">
      <c r="A532" s="26" t="str">
        <f>"-"</f>
        <v>-</v>
      </c>
      <c r="B532" s="26" t="s">
        <v>32</v>
      </c>
      <c r="C532" s="27" t="str">
        <f>"30"</f>
        <v>30</v>
      </c>
      <c r="D532" s="27">
        <v>1.98</v>
      </c>
      <c r="E532" s="27">
        <v>0.36</v>
      </c>
      <c r="F532" s="27">
        <v>10.02</v>
      </c>
      <c r="G532" s="27">
        <v>58.013999999999996</v>
      </c>
      <c r="H532" s="26">
        <v>10.5</v>
      </c>
      <c r="I532" s="26">
        <v>14.1</v>
      </c>
      <c r="J532" s="26">
        <v>47.4</v>
      </c>
      <c r="K532" s="26">
        <v>1.17</v>
      </c>
      <c r="L532" s="26">
        <v>0</v>
      </c>
      <c r="M532" s="26">
        <v>0.3</v>
      </c>
      <c r="N532" s="26">
        <v>0.42</v>
      </c>
      <c r="O532" s="26">
        <v>0.05</v>
      </c>
      <c r="P532" s="26">
        <v>0</v>
      </c>
    </row>
    <row r="533" spans="1:16" s="30" customFormat="1" x14ac:dyDescent="0.25">
      <c r="B533" s="30" t="s">
        <v>33</v>
      </c>
      <c r="C533" s="31"/>
      <c r="D533" s="31">
        <v>29.61</v>
      </c>
      <c r="E533" s="31">
        <v>32.299999999999997</v>
      </c>
      <c r="F533" s="31">
        <v>82.15</v>
      </c>
      <c r="G533" s="31">
        <v>762.68</v>
      </c>
      <c r="H533" s="30">
        <v>95.52</v>
      </c>
      <c r="I533" s="30">
        <v>160.88999999999999</v>
      </c>
      <c r="J533" s="30">
        <v>439.19</v>
      </c>
      <c r="K533" s="30">
        <v>8.6300000000000008</v>
      </c>
      <c r="L533" s="30">
        <v>72.349999999999994</v>
      </c>
      <c r="M533" s="30">
        <v>411.22</v>
      </c>
      <c r="N533" s="30">
        <v>4.84</v>
      </c>
      <c r="O533" s="30">
        <v>0.38</v>
      </c>
      <c r="P533" s="30">
        <v>10.87</v>
      </c>
    </row>
    <row r="534" spans="1:16" x14ac:dyDescent="0.25">
      <c r="B534" s="25" t="s">
        <v>34</v>
      </c>
      <c r="C534" s="10"/>
      <c r="D534" s="10"/>
      <c r="E534" s="10"/>
      <c r="F534" s="10"/>
      <c r="G534" s="10"/>
    </row>
    <row r="535" spans="1:16" s="28" customFormat="1" x14ac:dyDescent="0.25">
      <c r="A535" s="28" t="s">
        <v>69</v>
      </c>
      <c r="B535" s="28" t="s">
        <v>87</v>
      </c>
      <c r="C535" s="29" t="str">
        <f>"100"</f>
        <v>100</v>
      </c>
      <c r="D535" s="29">
        <v>5.96</v>
      </c>
      <c r="E535" s="29">
        <v>8.85</v>
      </c>
      <c r="F535" s="29">
        <v>39.950000000000003</v>
      </c>
      <c r="G535" s="29">
        <v>268.44812977999999</v>
      </c>
      <c r="H535" s="28">
        <v>23.06</v>
      </c>
      <c r="I535" s="28">
        <v>9.9499999999999993</v>
      </c>
      <c r="J535" s="28">
        <v>62.88</v>
      </c>
      <c r="K535" s="28">
        <v>0.81</v>
      </c>
      <c r="L535" s="28">
        <v>69.25</v>
      </c>
      <c r="M535" s="28">
        <v>75.38</v>
      </c>
      <c r="N535" s="28">
        <v>0.93</v>
      </c>
      <c r="O535" s="28">
        <v>0.1</v>
      </c>
      <c r="P535" s="28">
        <v>0.03</v>
      </c>
    </row>
    <row r="536" spans="1:16" s="28" customFormat="1" x14ac:dyDescent="0.25">
      <c r="A536" s="28" t="str">
        <f>"335"</f>
        <v>335</v>
      </c>
      <c r="B536" s="28" t="s">
        <v>88</v>
      </c>
      <c r="C536" s="29" t="str">
        <f>"150"</f>
        <v>150</v>
      </c>
      <c r="D536" s="29">
        <v>1.96</v>
      </c>
      <c r="E536" s="29">
        <v>5.79</v>
      </c>
      <c r="F536" s="29">
        <v>15.31</v>
      </c>
      <c r="G536" s="29">
        <v>127.19681999999999</v>
      </c>
      <c r="H536" s="28">
        <v>45.75</v>
      </c>
      <c r="I536" s="28">
        <v>51.22</v>
      </c>
      <c r="J536" s="28">
        <v>76.819999999999993</v>
      </c>
      <c r="K536" s="28">
        <v>1.55</v>
      </c>
      <c r="L536" s="28">
        <v>44.25</v>
      </c>
      <c r="M536" s="28">
        <v>2600.48</v>
      </c>
      <c r="N536" s="28">
        <v>9.59</v>
      </c>
      <c r="O536" s="28">
        <v>0.12</v>
      </c>
      <c r="P536" s="28">
        <v>10.47</v>
      </c>
    </row>
    <row r="537" spans="1:16" s="26" customFormat="1" x14ac:dyDescent="0.25">
      <c r="A537" s="26" t="str">
        <f>"-"</f>
        <v>-</v>
      </c>
      <c r="B537" s="26" t="s">
        <v>89</v>
      </c>
      <c r="C537" s="27" t="str">
        <f>"180"</f>
        <v>180</v>
      </c>
      <c r="D537" s="27">
        <v>4.96</v>
      </c>
      <c r="E537" s="27">
        <v>4.5599999999999996</v>
      </c>
      <c r="F537" s="27">
        <v>8.93</v>
      </c>
      <c r="G537" s="27">
        <v>95.38</v>
      </c>
      <c r="H537" s="26">
        <v>182.4</v>
      </c>
      <c r="I537" s="26">
        <v>19.95</v>
      </c>
      <c r="J537" s="26">
        <v>119.7</v>
      </c>
      <c r="K537" s="26">
        <v>0.15</v>
      </c>
      <c r="L537" s="26">
        <v>19</v>
      </c>
      <c r="M537" s="26">
        <v>41.8</v>
      </c>
      <c r="N537" s="26">
        <v>0</v>
      </c>
      <c r="O537" s="26">
        <v>0.04</v>
      </c>
      <c r="P537" s="26">
        <v>0.74</v>
      </c>
    </row>
    <row r="538" spans="1:16" s="30" customFormat="1" x14ac:dyDescent="0.25">
      <c r="B538" s="30" t="s">
        <v>36</v>
      </c>
      <c r="C538" s="31"/>
      <c r="D538" s="31">
        <v>12.88</v>
      </c>
      <c r="E538" s="31">
        <v>19.2</v>
      </c>
      <c r="F538" s="31">
        <v>64.19</v>
      </c>
      <c r="G538" s="31">
        <v>491.02</v>
      </c>
      <c r="H538" s="30">
        <v>251.22</v>
      </c>
      <c r="I538" s="30">
        <v>81.12</v>
      </c>
      <c r="J538" s="30">
        <v>259.41000000000003</v>
      </c>
      <c r="K538" s="30">
        <v>2.5099999999999998</v>
      </c>
      <c r="L538" s="30">
        <v>132.5</v>
      </c>
      <c r="M538" s="30">
        <v>2717.65</v>
      </c>
      <c r="N538" s="30">
        <v>10.52</v>
      </c>
      <c r="O538" s="30">
        <v>0.26</v>
      </c>
      <c r="P538" s="30">
        <v>11.24</v>
      </c>
    </row>
    <row r="539" spans="1:16" s="30" customFormat="1" x14ac:dyDescent="0.25">
      <c r="B539" s="30" t="s">
        <v>37</v>
      </c>
      <c r="C539" s="31"/>
      <c r="D539" s="31">
        <v>68.09</v>
      </c>
      <c r="E539" s="31">
        <v>77.31</v>
      </c>
      <c r="F539" s="31">
        <v>244.88</v>
      </c>
      <c r="G539" s="31">
        <v>2009.35</v>
      </c>
      <c r="H539" s="30">
        <v>468.04</v>
      </c>
      <c r="I539" s="30">
        <v>337.85</v>
      </c>
      <c r="J539" s="30">
        <v>1015.04</v>
      </c>
      <c r="K539" s="30">
        <v>18.87</v>
      </c>
      <c r="L539" s="30">
        <v>260.66000000000003</v>
      </c>
      <c r="M539" s="30">
        <v>3668.46</v>
      </c>
      <c r="N539" s="30">
        <v>81.33</v>
      </c>
      <c r="O539" s="30">
        <v>1.1100000000000001</v>
      </c>
      <c r="P539" s="30">
        <v>129.49</v>
      </c>
    </row>
    <row r="540" spans="1:16" x14ac:dyDescent="0.25">
      <c r="C540" s="10"/>
      <c r="D540" s="10"/>
      <c r="E540" s="10"/>
      <c r="F540" s="10"/>
      <c r="G540" s="10"/>
    </row>
    <row r="541" spans="1:16" x14ac:dyDescent="0.25">
      <c r="C541" s="10"/>
      <c r="D541" s="10"/>
      <c r="E541" s="10"/>
      <c r="F541" s="10"/>
      <c r="G541" s="10"/>
    </row>
    <row r="542" spans="1:16" x14ac:dyDescent="0.25">
      <c r="C542" s="10"/>
      <c r="D542" s="10"/>
      <c r="E542" s="10"/>
      <c r="F542" s="10"/>
      <c r="G542" s="10"/>
    </row>
    <row r="543" spans="1:16" x14ac:dyDescent="0.25">
      <c r="C543" s="10"/>
      <c r="D543" s="10"/>
      <c r="E543" s="10"/>
      <c r="F543" s="10"/>
      <c r="G543" s="10"/>
    </row>
    <row r="544" spans="1:16" x14ac:dyDescent="0.25">
      <c r="C544" s="10"/>
      <c r="D544" s="10"/>
      <c r="E544" s="10"/>
      <c r="F544" s="10"/>
      <c r="G544" s="10"/>
    </row>
    <row r="545" spans="1:16" x14ac:dyDescent="0.25">
      <c r="C545" s="10"/>
      <c r="D545" s="10"/>
      <c r="E545" s="10"/>
      <c r="F545" s="10"/>
      <c r="G545" s="10"/>
    </row>
    <row r="546" spans="1:16" x14ac:dyDescent="0.25">
      <c r="C546" s="10"/>
      <c r="D546" s="10"/>
      <c r="E546" s="10"/>
      <c r="F546" s="10"/>
      <c r="G546" s="10"/>
    </row>
    <row r="547" spans="1:16" x14ac:dyDescent="0.25">
      <c r="C547" s="10"/>
      <c r="D547" s="10"/>
      <c r="E547" s="10"/>
      <c r="F547" s="10"/>
      <c r="G547" s="10"/>
      <c r="O547" s="1">
        <v>3</v>
      </c>
    </row>
    <row r="548" spans="1:16" x14ac:dyDescent="0.25">
      <c r="C548" s="10"/>
      <c r="D548" s="10"/>
      <c r="E548" s="10"/>
      <c r="F548" s="10"/>
      <c r="G548" s="10"/>
    </row>
    <row r="549" spans="1:16" ht="15.75" customHeight="1" x14ac:dyDescent="0.25">
      <c r="A549" s="54" t="s">
        <v>12</v>
      </c>
      <c r="B549" s="48" t="s">
        <v>0</v>
      </c>
      <c r="C549" s="48" t="s">
        <v>4</v>
      </c>
      <c r="D549" s="15" t="s">
        <v>2</v>
      </c>
      <c r="E549" s="15" t="s">
        <v>6</v>
      </c>
      <c r="F549" s="48" t="s">
        <v>5</v>
      </c>
      <c r="G549" s="49" t="s">
        <v>3</v>
      </c>
      <c r="H549" s="51" t="s">
        <v>11</v>
      </c>
      <c r="I549" s="51"/>
      <c r="J549" s="51"/>
      <c r="K549" s="51"/>
      <c r="L549" s="52" t="s">
        <v>13</v>
      </c>
      <c r="M549" s="52"/>
      <c r="N549" s="52"/>
      <c r="O549" s="52"/>
      <c r="P549" s="53"/>
    </row>
    <row r="550" spans="1:16" x14ac:dyDescent="0.25">
      <c r="A550" s="55"/>
      <c r="B550" s="48"/>
      <c r="C550" s="48"/>
      <c r="D550" s="15" t="s">
        <v>1</v>
      </c>
      <c r="E550" s="15" t="s">
        <v>1</v>
      </c>
      <c r="F550" s="48"/>
      <c r="G550" s="50"/>
      <c r="H550" s="16" t="s">
        <v>7</v>
      </c>
      <c r="I550" s="16" t="s">
        <v>8</v>
      </c>
      <c r="J550" s="16" t="s">
        <v>9</v>
      </c>
      <c r="K550" s="16" t="s">
        <v>10</v>
      </c>
      <c r="L550" s="16" t="s">
        <v>14</v>
      </c>
      <c r="M550" s="16" t="s">
        <v>15</v>
      </c>
      <c r="N550" s="16" t="s">
        <v>16</v>
      </c>
      <c r="O550" s="16" t="s">
        <v>17</v>
      </c>
      <c r="P550" s="17" t="s">
        <v>18</v>
      </c>
    </row>
    <row r="551" spans="1:16" x14ac:dyDescent="0.25">
      <c r="B551" s="30" t="s">
        <v>55</v>
      </c>
      <c r="C551" s="10"/>
      <c r="D551" s="10"/>
      <c r="E551" s="10"/>
      <c r="F551" s="10"/>
      <c r="G551" s="10"/>
    </row>
    <row r="552" spans="1:16" x14ac:dyDescent="0.25">
      <c r="B552" s="25" t="s">
        <v>25</v>
      </c>
      <c r="C552" s="10"/>
      <c r="D552" s="10"/>
      <c r="E552" s="10"/>
      <c r="F552" s="10"/>
      <c r="G552" s="10"/>
    </row>
    <row r="553" spans="1:16" s="28" customFormat="1" x14ac:dyDescent="0.25">
      <c r="A553" s="28" t="str">
        <f>""</f>
        <v/>
      </c>
      <c r="B553" s="28" t="s">
        <v>80</v>
      </c>
      <c r="C553" s="29" t="str">
        <f>"60"</f>
        <v>60</v>
      </c>
      <c r="D553" s="29">
        <v>0.47</v>
      </c>
      <c r="E553" s="29">
        <v>0.06</v>
      </c>
      <c r="F553" s="29">
        <v>1.47</v>
      </c>
      <c r="G553" s="29">
        <v>9.3668399999999998</v>
      </c>
      <c r="H553" s="28">
        <v>13.52</v>
      </c>
      <c r="I553" s="28">
        <v>8.23</v>
      </c>
      <c r="J553" s="28">
        <v>24.7</v>
      </c>
      <c r="K553" s="28">
        <v>0.35</v>
      </c>
      <c r="L553" s="28">
        <v>0</v>
      </c>
      <c r="M553" s="28">
        <v>6</v>
      </c>
      <c r="N553" s="28">
        <v>0.06</v>
      </c>
      <c r="O553" s="28">
        <v>0.02</v>
      </c>
      <c r="P553" s="28">
        <v>5.88</v>
      </c>
    </row>
    <row r="554" spans="1:16" s="28" customFormat="1" x14ac:dyDescent="0.25">
      <c r="A554" s="28" t="s">
        <v>69</v>
      </c>
      <c r="B554" s="28" t="s">
        <v>176</v>
      </c>
      <c r="C554" s="29" t="str">
        <f>"110"</f>
        <v>110</v>
      </c>
      <c r="D554" s="29">
        <v>11.89</v>
      </c>
      <c r="E554" s="29">
        <v>14.91</v>
      </c>
      <c r="F554" s="29">
        <v>13.18</v>
      </c>
      <c r="G554" s="29">
        <v>237.23962695</v>
      </c>
      <c r="H554" s="28">
        <v>17.73</v>
      </c>
      <c r="I554" s="28">
        <v>16.98</v>
      </c>
      <c r="J554" s="28">
        <v>112.05</v>
      </c>
      <c r="K554" s="28">
        <v>1.0900000000000001</v>
      </c>
      <c r="L554" s="28">
        <v>30.28</v>
      </c>
      <c r="M554" s="28">
        <v>102.11</v>
      </c>
      <c r="N554" s="28">
        <v>4.1500000000000004</v>
      </c>
      <c r="O554" s="28">
        <v>0.05</v>
      </c>
      <c r="P554" s="28">
        <v>1.02</v>
      </c>
    </row>
    <row r="555" spans="1:16" s="28" customFormat="1" x14ac:dyDescent="0.25">
      <c r="A555" s="40">
        <v>516</v>
      </c>
      <c r="B555" s="28" t="s">
        <v>68</v>
      </c>
      <c r="C555" s="29" t="str">
        <f>"180"</f>
        <v>180</v>
      </c>
      <c r="D555" s="29">
        <v>6.61</v>
      </c>
      <c r="E555" s="29">
        <v>4.7</v>
      </c>
      <c r="F555" s="29">
        <v>39.43</v>
      </c>
      <c r="G555" s="29">
        <v>234.23018999999999</v>
      </c>
      <c r="H555" s="28">
        <v>13.96</v>
      </c>
      <c r="I555" s="28">
        <v>9.23</v>
      </c>
      <c r="J555" s="28">
        <v>50.72</v>
      </c>
      <c r="K555" s="28">
        <v>0.94</v>
      </c>
      <c r="L555" s="28">
        <v>29.5</v>
      </c>
      <c r="M555" s="28">
        <v>32.65</v>
      </c>
      <c r="N555" s="28">
        <v>1</v>
      </c>
      <c r="O555" s="28">
        <v>7.0000000000000007E-2</v>
      </c>
      <c r="P555" s="28">
        <v>0</v>
      </c>
    </row>
    <row r="556" spans="1:16" s="28" customFormat="1" x14ac:dyDescent="0.25">
      <c r="A556" s="28" t="str">
        <f>"-"</f>
        <v>-</v>
      </c>
      <c r="B556" s="28" t="s">
        <v>90</v>
      </c>
      <c r="C556" s="29" t="str">
        <f>"180"</f>
        <v>180</v>
      </c>
      <c r="D556" s="29">
        <v>0.9</v>
      </c>
      <c r="E556" s="29">
        <v>0.18</v>
      </c>
      <c r="F556" s="29">
        <v>18.18</v>
      </c>
      <c r="G556" s="29">
        <v>77.831999999999994</v>
      </c>
      <c r="H556" s="28">
        <v>12.6</v>
      </c>
      <c r="I556" s="28">
        <v>7.2</v>
      </c>
      <c r="J556" s="28">
        <v>12.6</v>
      </c>
      <c r="K556" s="28">
        <v>2.52</v>
      </c>
      <c r="L556" s="28">
        <v>0</v>
      </c>
      <c r="M556" s="28">
        <v>0</v>
      </c>
      <c r="N556" s="28">
        <v>0.18</v>
      </c>
      <c r="O556" s="28">
        <v>0.02</v>
      </c>
      <c r="P556" s="28">
        <v>3.6</v>
      </c>
    </row>
    <row r="557" spans="1:16" s="26" customFormat="1" x14ac:dyDescent="0.25">
      <c r="A557" s="26" t="str">
        <f>"-"</f>
        <v>-</v>
      </c>
      <c r="B557" s="26" t="s">
        <v>91</v>
      </c>
      <c r="C557" s="27" t="str">
        <f>"40"</f>
        <v>40</v>
      </c>
      <c r="D557" s="27">
        <v>2.64</v>
      </c>
      <c r="E557" s="27">
        <v>0.26</v>
      </c>
      <c r="F557" s="27">
        <v>18.68</v>
      </c>
      <c r="G557" s="27">
        <v>89.920399999999987</v>
      </c>
      <c r="H557" s="26">
        <v>5.98</v>
      </c>
      <c r="I557" s="26">
        <v>8.84</v>
      </c>
      <c r="J557" s="26">
        <v>23.32</v>
      </c>
      <c r="K557" s="26">
        <v>0.62</v>
      </c>
      <c r="L557" s="26">
        <v>0</v>
      </c>
      <c r="M557" s="26">
        <v>0</v>
      </c>
      <c r="N557" s="26">
        <v>0.52</v>
      </c>
      <c r="O557" s="26">
        <v>0.05</v>
      </c>
      <c r="P557" s="26">
        <v>0</v>
      </c>
    </row>
    <row r="558" spans="1:16" s="30" customFormat="1" x14ac:dyDescent="0.25">
      <c r="B558" s="30" t="s">
        <v>29</v>
      </c>
      <c r="C558" s="31"/>
      <c r="D558" s="31">
        <v>22.51</v>
      </c>
      <c r="E558" s="31">
        <v>20.11</v>
      </c>
      <c r="F558" s="31">
        <v>90.94</v>
      </c>
      <c r="G558" s="31">
        <v>648.59</v>
      </c>
      <c r="H558" s="30">
        <v>63.8</v>
      </c>
      <c r="I558" s="30">
        <v>50.49</v>
      </c>
      <c r="J558" s="30">
        <v>223.39</v>
      </c>
      <c r="K558" s="30">
        <v>5.51</v>
      </c>
      <c r="L558" s="30">
        <v>59.78</v>
      </c>
      <c r="M558" s="30">
        <v>140.76</v>
      </c>
      <c r="N558" s="30">
        <v>5.91</v>
      </c>
      <c r="O558" s="30">
        <v>0.21</v>
      </c>
      <c r="P558" s="30">
        <v>10.5</v>
      </c>
    </row>
    <row r="559" spans="1:16" x14ac:dyDescent="0.25">
      <c r="B559" s="25" t="s">
        <v>30</v>
      </c>
      <c r="C559" s="10"/>
      <c r="D559" s="10"/>
      <c r="E559" s="10"/>
      <c r="F559" s="10"/>
      <c r="G559" s="10"/>
    </row>
    <row r="560" spans="1:16" s="28" customFormat="1" x14ac:dyDescent="0.25">
      <c r="A560" s="28" t="str">
        <f>"20/1"</f>
        <v>20/1</v>
      </c>
      <c r="B560" s="28" t="s">
        <v>145</v>
      </c>
      <c r="C560" s="29" t="str">
        <f>"60"</f>
        <v>60</v>
      </c>
      <c r="D560" s="29">
        <v>0.82</v>
      </c>
      <c r="E560" s="29">
        <v>4.95</v>
      </c>
      <c r="F560" s="29">
        <v>4.08</v>
      </c>
      <c r="G560" s="29">
        <v>66.126950399999998</v>
      </c>
      <c r="H560" s="28">
        <v>19.25</v>
      </c>
      <c r="I560" s="28">
        <v>11.45</v>
      </c>
      <c r="J560" s="28">
        <v>22.47</v>
      </c>
      <c r="K560" s="28">
        <v>0.73</v>
      </c>
      <c r="L560" s="28">
        <v>0</v>
      </c>
      <c r="M560" s="28">
        <v>1.18</v>
      </c>
      <c r="N560" s="28">
        <v>2.2599999999999998</v>
      </c>
      <c r="O560" s="28">
        <v>0.01</v>
      </c>
      <c r="P560" s="28">
        <v>1.1599999999999999</v>
      </c>
    </row>
    <row r="561" spans="1:16" s="28" customFormat="1" x14ac:dyDescent="0.25">
      <c r="A561" s="28" t="str">
        <f>"140"</f>
        <v>140</v>
      </c>
      <c r="B561" s="28" t="s">
        <v>146</v>
      </c>
      <c r="C561" s="29" t="str">
        <f>"250"</f>
        <v>250</v>
      </c>
      <c r="D561" s="29">
        <v>3.06</v>
      </c>
      <c r="E561" s="29">
        <v>3.15</v>
      </c>
      <c r="F561" s="29">
        <v>19.260000000000002</v>
      </c>
      <c r="G561" s="29">
        <v>123.05780889500001</v>
      </c>
      <c r="H561" s="28">
        <v>23.85</v>
      </c>
      <c r="I561" s="28">
        <v>24.26</v>
      </c>
      <c r="J561" s="28">
        <v>65.36</v>
      </c>
      <c r="K561" s="28">
        <v>1.03</v>
      </c>
      <c r="L561" s="28">
        <v>23.83</v>
      </c>
      <c r="M561" s="28">
        <v>239.59</v>
      </c>
      <c r="N561" s="28">
        <v>0.35</v>
      </c>
      <c r="O561" s="28">
        <v>0.1</v>
      </c>
      <c r="P561" s="28">
        <v>7.2</v>
      </c>
    </row>
    <row r="562" spans="1:16" s="28" customFormat="1" x14ac:dyDescent="0.25">
      <c r="A562" s="28" t="str">
        <f>""</f>
        <v/>
      </c>
      <c r="B562" s="28" t="s">
        <v>75</v>
      </c>
      <c r="C562" s="29" t="str">
        <f>"15"</f>
        <v>15</v>
      </c>
      <c r="D562" s="29">
        <v>3.44</v>
      </c>
      <c r="E562" s="29">
        <v>2.9</v>
      </c>
      <c r="F562" s="29">
        <v>0</v>
      </c>
      <c r="G562" s="29">
        <v>39.841200000000001</v>
      </c>
      <c r="H562" s="28">
        <v>2.69</v>
      </c>
      <c r="I562" s="28">
        <v>2.84</v>
      </c>
      <c r="J562" s="28">
        <v>24.26</v>
      </c>
      <c r="K562" s="28">
        <v>0.27</v>
      </c>
      <c r="L562" s="28">
        <v>7.35</v>
      </c>
      <c r="M562" s="28">
        <v>15.12</v>
      </c>
      <c r="N562" s="28">
        <v>0.11</v>
      </c>
      <c r="O562" s="28">
        <v>0.01</v>
      </c>
      <c r="P562" s="28">
        <v>0.11</v>
      </c>
    </row>
    <row r="563" spans="1:16" s="28" customFormat="1" ht="30" x14ac:dyDescent="0.25">
      <c r="A563" s="21" t="str">
        <f>"451"</f>
        <v>451</v>
      </c>
      <c r="B563" s="37" t="s">
        <v>94</v>
      </c>
      <c r="C563" s="36">
        <v>110</v>
      </c>
      <c r="D563" s="22">
        <v>12.66</v>
      </c>
      <c r="E563" s="22">
        <v>12.2</v>
      </c>
      <c r="F563" s="22">
        <v>12.76</v>
      </c>
      <c r="G563" s="22">
        <v>213.86</v>
      </c>
      <c r="H563" s="21">
        <v>11.21</v>
      </c>
      <c r="I563" s="21">
        <v>17.420000000000002</v>
      </c>
      <c r="J563" s="21">
        <v>107.85</v>
      </c>
      <c r="K563" s="21">
        <v>1.88</v>
      </c>
      <c r="L563" s="21">
        <v>6.37</v>
      </c>
      <c r="M563" s="21">
        <v>56.75</v>
      </c>
      <c r="N563" s="21">
        <v>2.58</v>
      </c>
      <c r="O563" s="21">
        <v>0.06</v>
      </c>
      <c r="P563" s="21">
        <v>0.6</v>
      </c>
    </row>
    <row r="564" spans="1:16" s="28" customFormat="1" x14ac:dyDescent="0.25">
      <c r="A564" s="28" t="str">
        <f>"520"</f>
        <v>520</v>
      </c>
      <c r="B564" s="28" t="s">
        <v>76</v>
      </c>
      <c r="C564" s="29" t="str">
        <f>"180"</f>
        <v>180</v>
      </c>
      <c r="D564" s="29">
        <v>3.76</v>
      </c>
      <c r="E564" s="29">
        <v>4.91</v>
      </c>
      <c r="F564" s="29">
        <v>23.53</v>
      </c>
      <c r="G564" s="29">
        <v>159.80474999999998</v>
      </c>
      <c r="H564" s="28">
        <v>49.57</v>
      </c>
      <c r="I564" s="28">
        <v>35.729999999999997</v>
      </c>
      <c r="J564" s="28">
        <v>105.9</v>
      </c>
      <c r="K564" s="28">
        <v>1.31</v>
      </c>
      <c r="L564" s="28">
        <v>25.8</v>
      </c>
      <c r="M564" s="28">
        <v>33.5</v>
      </c>
      <c r="N564" s="28">
        <v>0.2</v>
      </c>
      <c r="O564" s="28">
        <v>0.14000000000000001</v>
      </c>
      <c r="P564" s="28">
        <v>6.24</v>
      </c>
    </row>
    <row r="565" spans="1:16" s="28" customFormat="1" x14ac:dyDescent="0.25">
      <c r="A565" s="28" t="str">
        <f>"639"</f>
        <v>639</v>
      </c>
      <c r="B565" s="28" t="s">
        <v>77</v>
      </c>
      <c r="C565" s="29" t="str">
        <f>"180"</f>
        <v>180</v>
      </c>
      <c r="D565" s="29">
        <v>0.92</v>
      </c>
      <c r="E565" s="29">
        <v>0.05</v>
      </c>
      <c r="F565" s="29">
        <v>26.58</v>
      </c>
      <c r="G565" s="29">
        <v>112.28799599999999</v>
      </c>
      <c r="H565" s="28">
        <v>28.46</v>
      </c>
      <c r="I565" s="28">
        <v>17.96</v>
      </c>
      <c r="J565" s="28">
        <v>24.44</v>
      </c>
      <c r="K565" s="28">
        <v>0.61</v>
      </c>
      <c r="L565" s="28">
        <v>0</v>
      </c>
      <c r="M565" s="28">
        <v>104.94</v>
      </c>
      <c r="N565" s="28">
        <v>0.99</v>
      </c>
      <c r="O565" s="28">
        <v>0.02</v>
      </c>
      <c r="P565" s="28">
        <v>0.28999999999999998</v>
      </c>
    </row>
    <row r="566" spans="1:16" s="28" customFormat="1" x14ac:dyDescent="0.25">
      <c r="A566" s="28" t="str">
        <f>"-"</f>
        <v>-</v>
      </c>
      <c r="B566" s="28" t="s">
        <v>28</v>
      </c>
      <c r="C566" s="29" t="str">
        <f>"30"</f>
        <v>30</v>
      </c>
      <c r="D566" s="29">
        <v>1.98</v>
      </c>
      <c r="E566" s="29">
        <v>0.2</v>
      </c>
      <c r="F566" s="29">
        <v>14.01</v>
      </c>
      <c r="G566" s="29">
        <v>67.440299999999993</v>
      </c>
      <c r="H566" s="28">
        <v>4.49</v>
      </c>
      <c r="I566" s="28">
        <v>6.63</v>
      </c>
      <c r="J566" s="28">
        <v>17.489999999999998</v>
      </c>
      <c r="K566" s="28">
        <v>0.46</v>
      </c>
      <c r="L566" s="28">
        <v>0</v>
      </c>
      <c r="M566" s="28">
        <v>0</v>
      </c>
      <c r="N566" s="28">
        <v>0.39</v>
      </c>
      <c r="O566" s="28">
        <v>0.04</v>
      </c>
      <c r="P566" s="28">
        <v>0</v>
      </c>
    </row>
    <row r="567" spans="1:16" s="26" customFormat="1" x14ac:dyDescent="0.25">
      <c r="A567" s="26" t="str">
        <f>"-"</f>
        <v>-</v>
      </c>
      <c r="B567" s="26" t="s">
        <v>32</v>
      </c>
      <c r="C567" s="27" t="str">
        <f>"30"</f>
        <v>30</v>
      </c>
      <c r="D567" s="27">
        <v>1.98</v>
      </c>
      <c r="E567" s="27">
        <v>0.36</v>
      </c>
      <c r="F567" s="27">
        <v>10.02</v>
      </c>
      <c r="G567" s="27">
        <v>58.013999999999996</v>
      </c>
      <c r="H567" s="26">
        <v>10.5</v>
      </c>
      <c r="I567" s="26">
        <v>14.1</v>
      </c>
      <c r="J567" s="26">
        <v>47.4</v>
      </c>
      <c r="K567" s="26">
        <v>1.17</v>
      </c>
      <c r="L567" s="26">
        <v>0</v>
      </c>
      <c r="M567" s="26">
        <v>0.3</v>
      </c>
      <c r="N567" s="26">
        <v>0.42</v>
      </c>
      <c r="O567" s="26">
        <v>0.05</v>
      </c>
      <c r="P567" s="26">
        <v>0</v>
      </c>
    </row>
    <row r="568" spans="1:16" s="30" customFormat="1" x14ac:dyDescent="0.25">
      <c r="B568" s="30" t="s">
        <v>33</v>
      </c>
      <c r="C568" s="31"/>
      <c r="D568" s="31">
        <f t="shared" ref="D568:P568" si="10">SUM(D560:D567)</f>
        <v>28.620000000000005</v>
      </c>
      <c r="E568" s="31">
        <f t="shared" si="10"/>
        <v>28.72</v>
      </c>
      <c r="F568" s="31">
        <f t="shared" si="10"/>
        <v>110.24000000000001</v>
      </c>
      <c r="G568" s="31">
        <f t="shared" si="10"/>
        <v>840.43300529500004</v>
      </c>
      <c r="H568" s="30">
        <f t="shared" si="10"/>
        <v>150.02000000000001</v>
      </c>
      <c r="I568" s="30">
        <f t="shared" si="10"/>
        <v>130.38999999999999</v>
      </c>
      <c r="J568" s="30">
        <f t="shared" si="10"/>
        <v>415.17</v>
      </c>
      <c r="K568" s="30">
        <f t="shared" si="10"/>
        <v>7.4600000000000009</v>
      </c>
      <c r="L568" s="30">
        <f t="shared" si="10"/>
        <v>63.349999999999994</v>
      </c>
      <c r="M568" s="30">
        <f t="shared" si="10"/>
        <v>451.38</v>
      </c>
      <c r="N568" s="30">
        <f t="shared" si="10"/>
        <v>7.3</v>
      </c>
      <c r="O568" s="30">
        <f t="shared" si="10"/>
        <v>0.43</v>
      </c>
      <c r="P568" s="30">
        <f t="shared" si="10"/>
        <v>15.599999999999998</v>
      </c>
    </row>
    <row r="569" spans="1:16" x14ac:dyDescent="0.25">
      <c r="B569" s="25" t="s">
        <v>34</v>
      </c>
      <c r="C569" s="10"/>
      <c r="D569" s="10"/>
      <c r="E569" s="10"/>
      <c r="F569" s="10"/>
      <c r="G569" s="10"/>
    </row>
    <row r="570" spans="1:16" s="28" customFormat="1" x14ac:dyDescent="0.25">
      <c r="A570" s="28" t="str">
        <f>""</f>
        <v/>
      </c>
      <c r="B570" s="28" t="s">
        <v>41</v>
      </c>
      <c r="C570" s="29" t="str">
        <f>"50"</f>
        <v>50</v>
      </c>
      <c r="D570" s="29">
        <v>1.88</v>
      </c>
      <c r="E570" s="29">
        <v>13.46</v>
      </c>
      <c r="F570" s="29">
        <v>32.08</v>
      </c>
      <c r="G570" s="29">
        <v>251.6825</v>
      </c>
      <c r="H570" s="28">
        <v>3.52</v>
      </c>
      <c r="I570" s="28">
        <v>2.61</v>
      </c>
      <c r="J570" s="28">
        <v>18.27</v>
      </c>
      <c r="K570" s="28">
        <v>0.26</v>
      </c>
      <c r="L570" s="28">
        <v>1.8</v>
      </c>
      <c r="M570" s="28">
        <v>0</v>
      </c>
      <c r="N570" s="28">
        <v>2.4</v>
      </c>
      <c r="O570" s="28">
        <v>0.02</v>
      </c>
      <c r="P570" s="28">
        <v>0</v>
      </c>
    </row>
    <row r="571" spans="1:16" s="28" customFormat="1" x14ac:dyDescent="0.25">
      <c r="A571" s="28" t="str">
        <f>"-"</f>
        <v>-</v>
      </c>
      <c r="B571" s="28" t="s">
        <v>26</v>
      </c>
      <c r="C571" s="29" t="s">
        <v>62</v>
      </c>
      <c r="D571" s="29">
        <v>1.96</v>
      </c>
      <c r="E571" s="29">
        <v>0.78</v>
      </c>
      <c r="F571" s="29">
        <v>20.78</v>
      </c>
      <c r="G571" s="29">
        <v>106.07520000000001</v>
      </c>
      <c r="H571" s="28">
        <v>73.5</v>
      </c>
      <c r="I571" s="28">
        <v>28.42</v>
      </c>
      <c r="J571" s="28">
        <v>49.98</v>
      </c>
      <c r="K571" s="28">
        <v>4.3099999999999996</v>
      </c>
      <c r="L571" s="28">
        <v>0</v>
      </c>
      <c r="M571" s="28">
        <v>10</v>
      </c>
      <c r="N571" s="28">
        <v>60</v>
      </c>
      <c r="O571" s="28">
        <v>0.39</v>
      </c>
      <c r="P571" s="28">
        <v>129.36000000000001</v>
      </c>
    </row>
    <row r="572" spans="1:16" s="26" customFormat="1" x14ac:dyDescent="0.25">
      <c r="A572" s="26" t="str">
        <f>"-"</f>
        <v>-</v>
      </c>
      <c r="B572" s="26" t="s">
        <v>177</v>
      </c>
      <c r="C572" s="27" t="str">
        <f>"180"</f>
        <v>180</v>
      </c>
      <c r="D572" s="27">
        <v>0.9</v>
      </c>
      <c r="E572" s="27">
        <v>0.18</v>
      </c>
      <c r="F572" s="27">
        <v>18.18</v>
      </c>
      <c r="G572" s="27">
        <v>77.831999999999994</v>
      </c>
      <c r="H572" s="26">
        <v>12.6</v>
      </c>
      <c r="I572" s="26">
        <v>7.2</v>
      </c>
      <c r="J572" s="26">
        <v>12.6</v>
      </c>
      <c r="K572" s="26">
        <v>2.52</v>
      </c>
      <c r="L572" s="26">
        <v>0</v>
      </c>
      <c r="M572" s="26">
        <v>0</v>
      </c>
      <c r="N572" s="26">
        <v>0.18</v>
      </c>
      <c r="O572" s="26">
        <v>0.02</v>
      </c>
      <c r="P572" s="26">
        <v>3.6</v>
      </c>
    </row>
    <row r="573" spans="1:16" s="30" customFormat="1" x14ac:dyDescent="0.25">
      <c r="B573" s="30" t="s">
        <v>36</v>
      </c>
      <c r="C573" s="31"/>
      <c r="D573" s="31">
        <v>4.74</v>
      </c>
      <c r="E573" s="31">
        <v>14.43</v>
      </c>
      <c r="F573" s="31">
        <v>71.03</v>
      </c>
      <c r="G573" s="31">
        <v>435.59</v>
      </c>
      <c r="H573" s="30">
        <v>89.62</v>
      </c>
      <c r="I573" s="30">
        <v>38.229999999999997</v>
      </c>
      <c r="J573" s="30">
        <v>80.849999999999994</v>
      </c>
      <c r="K573" s="30">
        <v>7.09</v>
      </c>
      <c r="L573" s="30">
        <v>1.8</v>
      </c>
      <c r="M573" s="30">
        <v>10</v>
      </c>
      <c r="N573" s="30">
        <v>62.58</v>
      </c>
      <c r="O573" s="30">
        <v>0.43</v>
      </c>
      <c r="P573" s="30">
        <v>132.96</v>
      </c>
    </row>
    <row r="574" spans="1:16" s="30" customFormat="1" x14ac:dyDescent="0.25">
      <c r="B574" s="30" t="s">
        <v>37</v>
      </c>
      <c r="C574" s="31"/>
      <c r="D574" s="34">
        <f>D558+D568+D573</f>
        <v>55.870000000000012</v>
      </c>
      <c r="E574" s="34">
        <f t="shared" ref="E574:P574" si="11">E558+E568+E573</f>
        <v>63.26</v>
      </c>
      <c r="F574" s="34">
        <f t="shared" si="11"/>
        <v>272.21000000000004</v>
      </c>
      <c r="G574" s="34">
        <f t="shared" si="11"/>
        <v>1924.613005295</v>
      </c>
      <c r="H574" s="34">
        <f t="shared" si="11"/>
        <v>303.44</v>
      </c>
      <c r="I574" s="34">
        <f t="shared" si="11"/>
        <v>219.10999999999999</v>
      </c>
      <c r="J574" s="34">
        <f t="shared" si="11"/>
        <v>719.41</v>
      </c>
      <c r="K574" s="34">
        <f t="shared" si="11"/>
        <v>20.060000000000002</v>
      </c>
      <c r="L574" s="34">
        <f t="shared" si="11"/>
        <v>124.92999999999999</v>
      </c>
      <c r="M574" s="34">
        <f t="shared" si="11"/>
        <v>602.14</v>
      </c>
      <c r="N574" s="34">
        <f t="shared" si="11"/>
        <v>75.789999999999992</v>
      </c>
      <c r="O574" s="34">
        <f t="shared" si="11"/>
        <v>1.07</v>
      </c>
      <c r="P574" s="34">
        <f t="shared" si="11"/>
        <v>159.06</v>
      </c>
    </row>
    <row r="575" spans="1:16" x14ac:dyDescent="0.25">
      <c r="C575" s="10"/>
      <c r="D575" s="10"/>
      <c r="E575" s="10"/>
      <c r="F575" s="10"/>
      <c r="G575" s="10"/>
    </row>
    <row r="576" spans="1:16" x14ac:dyDescent="0.25">
      <c r="C576" s="10"/>
      <c r="D576" s="10"/>
      <c r="E576" s="10"/>
      <c r="F576" s="10"/>
      <c r="G576" s="10"/>
    </row>
    <row r="577" spans="1:16" x14ac:dyDescent="0.25">
      <c r="C577" s="10"/>
      <c r="D577" s="10"/>
      <c r="E577" s="10"/>
      <c r="F577" s="10"/>
      <c r="G577" s="10"/>
    </row>
    <row r="578" spans="1:16" x14ac:dyDescent="0.25">
      <c r="C578" s="10"/>
      <c r="D578" s="10"/>
      <c r="E578" s="10"/>
      <c r="F578" s="10"/>
      <c r="G578" s="10"/>
    </row>
    <row r="579" spans="1:16" x14ac:dyDescent="0.25">
      <c r="C579" s="10"/>
      <c r="D579" s="10"/>
      <c r="E579" s="10"/>
      <c r="F579" s="10"/>
      <c r="G579" s="10"/>
    </row>
    <row r="580" spans="1:16" x14ac:dyDescent="0.25">
      <c r="C580" s="10"/>
      <c r="D580" s="10"/>
      <c r="E580" s="10"/>
      <c r="F580" s="10"/>
      <c r="G580" s="10"/>
    </row>
    <row r="581" spans="1:16" x14ac:dyDescent="0.25">
      <c r="C581" s="10"/>
      <c r="D581" s="10"/>
      <c r="E581" s="10"/>
      <c r="F581" s="10"/>
      <c r="G581" s="10"/>
      <c r="O581" s="1">
        <v>4</v>
      </c>
    </row>
    <row r="582" spans="1:16" x14ac:dyDescent="0.25">
      <c r="C582" s="10"/>
      <c r="D582" s="10"/>
      <c r="E582" s="10"/>
      <c r="F582" s="10"/>
      <c r="G582" s="10"/>
    </row>
    <row r="583" spans="1:16" ht="15.75" customHeight="1" x14ac:dyDescent="0.25">
      <c r="A583" s="54" t="s">
        <v>12</v>
      </c>
      <c r="B583" s="56" t="s">
        <v>0</v>
      </c>
      <c r="C583" s="48" t="s">
        <v>4</v>
      </c>
      <c r="D583" s="15" t="s">
        <v>2</v>
      </c>
      <c r="E583" s="15" t="s">
        <v>6</v>
      </c>
      <c r="F583" s="48" t="s">
        <v>5</v>
      </c>
      <c r="G583" s="49" t="s">
        <v>3</v>
      </c>
      <c r="H583" s="51" t="s">
        <v>11</v>
      </c>
      <c r="I583" s="51"/>
      <c r="J583" s="51"/>
      <c r="K583" s="51"/>
      <c r="L583" s="52" t="s">
        <v>13</v>
      </c>
      <c r="M583" s="52"/>
      <c r="N583" s="52"/>
      <c r="O583" s="52"/>
      <c r="P583" s="53"/>
    </row>
    <row r="584" spans="1:16" x14ac:dyDescent="0.25">
      <c r="A584" s="55"/>
      <c r="B584" s="56"/>
      <c r="C584" s="48"/>
      <c r="D584" s="15" t="s">
        <v>1</v>
      </c>
      <c r="E584" s="15" t="s">
        <v>1</v>
      </c>
      <c r="F584" s="48"/>
      <c r="G584" s="50"/>
      <c r="H584" s="16" t="s">
        <v>7</v>
      </c>
      <c r="I584" s="16" t="s">
        <v>8</v>
      </c>
      <c r="J584" s="16" t="s">
        <v>9</v>
      </c>
      <c r="K584" s="16" t="s">
        <v>10</v>
      </c>
      <c r="L584" s="16" t="s">
        <v>14</v>
      </c>
      <c r="M584" s="16" t="s">
        <v>15</v>
      </c>
      <c r="N584" s="16" t="s">
        <v>16</v>
      </c>
      <c r="O584" s="16" t="s">
        <v>17</v>
      </c>
      <c r="P584" s="17" t="s">
        <v>18</v>
      </c>
    </row>
    <row r="585" spans="1:16" x14ac:dyDescent="0.25">
      <c r="B585" s="30" t="s">
        <v>56</v>
      </c>
      <c r="C585" s="10"/>
      <c r="D585" s="10"/>
      <c r="E585" s="10"/>
      <c r="F585" s="10"/>
      <c r="G585" s="10"/>
    </row>
    <row r="586" spans="1:16" x14ac:dyDescent="0.25">
      <c r="B586" s="25" t="s">
        <v>25</v>
      </c>
      <c r="C586" s="10"/>
      <c r="D586" s="10"/>
      <c r="E586" s="10"/>
      <c r="F586" s="10"/>
      <c r="G586" s="10"/>
    </row>
    <row r="587" spans="1:16" s="28" customFormat="1" x14ac:dyDescent="0.25">
      <c r="A587" s="28" t="str">
        <f>"340"</f>
        <v>340</v>
      </c>
      <c r="B587" s="28" t="s">
        <v>147</v>
      </c>
      <c r="C587" s="29" t="str">
        <f>"200"</f>
        <v>200</v>
      </c>
      <c r="D587" s="29">
        <v>18.309999999999999</v>
      </c>
      <c r="E587" s="29">
        <v>18.579999999999998</v>
      </c>
      <c r="F587" s="29">
        <v>4.57</v>
      </c>
      <c r="G587" s="29">
        <v>258.0810453333329</v>
      </c>
      <c r="H587" s="28">
        <v>157.47999999999999</v>
      </c>
      <c r="I587" s="28">
        <v>24.74</v>
      </c>
      <c r="J587" s="28">
        <v>280.43</v>
      </c>
      <c r="K587" s="28">
        <v>3.11</v>
      </c>
      <c r="L587" s="28">
        <v>343.52</v>
      </c>
      <c r="M587" s="28">
        <v>378.07</v>
      </c>
      <c r="N587" s="28">
        <v>0.83</v>
      </c>
      <c r="O587" s="28">
        <v>0.1</v>
      </c>
      <c r="P587" s="28">
        <v>0.52</v>
      </c>
    </row>
    <row r="588" spans="1:16" s="28" customFormat="1" x14ac:dyDescent="0.25">
      <c r="A588" s="28" t="str">
        <f>"101"</f>
        <v>101</v>
      </c>
      <c r="B588" s="28" t="s">
        <v>42</v>
      </c>
      <c r="C588" s="29" t="str">
        <f>"35"</f>
        <v>35</v>
      </c>
      <c r="D588" s="29">
        <v>1.06</v>
      </c>
      <c r="E588" s="29">
        <v>7.0000000000000007E-2</v>
      </c>
      <c r="F588" s="29">
        <v>2.23</v>
      </c>
      <c r="G588" s="29">
        <v>17.136279999999999</v>
      </c>
      <c r="H588" s="28">
        <v>6.86</v>
      </c>
      <c r="I588" s="28">
        <v>7.2</v>
      </c>
      <c r="J588" s="28">
        <v>21.27</v>
      </c>
      <c r="K588" s="28">
        <v>0.24</v>
      </c>
      <c r="L588" s="28">
        <v>0</v>
      </c>
      <c r="M588" s="28">
        <v>17.5</v>
      </c>
      <c r="N588" s="28">
        <v>7.0000000000000007E-2</v>
      </c>
      <c r="O588" s="28">
        <v>0.04</v>
      </c>
      <c r="P588" s="28">
        <v>3.43</v>
      </c>
    </row>
    <row r="589" spans="1:16" s="28" customFormat="1" x14ac:dyDescent="0.25">
      <c r="A589" s="40">
        <v>685</v>
      </c>
      <c r="B589" s="28" t="s">
        <v>86</v>
      </c>
      <c r="C589" s="29" t="str">
        <f>"180"</f>
        <v>180</v>
      </c>
      <c r="D589" s="29">
        <v>0.18</v>
      </c>
      <c r="E589" s="29">
        <v>0.04</v>
      </c>
      <c r="F589" s="29">
        <v>13.24</v>
      </c>
      <c r="G589" s="29">
        <v>51.606054</v>
      </c>
      <c r="H589" s="28">
        <v>0.39</v>
      </c>
      <c r="I589" s="28">
        <v>0</v>
      </c>
      <c r="J589" s="28">
        <v>0</v>
      </c>
      <c r="K589" s="28">
        <v>0.04</v>
      </c>
      <c r="L589" s="28">
        <v>0</v>
      </c>
      <c r="M589" s="28">
        <v>0</v>
      </c>
      <c r="N589" s="28">
        <v>0</v>
      </c>
      <c r="O589" s="28">
        <v>0</v>
      </c>
      <c r="P589" s="28">
        <v>0</v>
      </c>
    </row>
    <row r="590" spans="1:16" s="28" customFormat="1" x14ac:dyDescent="0.25">
      <c r="A590" s="28" t="s">
        <v>69</v>
      </c>
      <c r="B590" s="28" t="s">
        <v>87</v>
      </c>
      <c r="C590" s="29" t="str">
        <f>"50"</f>
        <v>50</v>
      </c>
      <c r="D590" s="29">
        <v>2.98</v>
      </c>
      <c r="E590" s="29">
        <v>4.43</v>
      </c>
      <c r="F590" s="29">
        <v>19.98</v>
      </c>
      <c r="G590" s="29">
        <v>134.22406488999999</v>
      </c>
      <c r="H590" s="28">
        <v>11.53</v>
      </c>
      <c r="I590" s="28">
        <v>4.9800000000000004</v>
      </c>
      <c r="J590" s="28">
        <v>31.44</v>
      </c>
      <c r="K590" s="28">
        <v>0.4</v>
      </c>
      <c r="L590" s="28">
        <v>34.630000000000003</v>
      </c>
      <c r="M590" s="28">
        <v>37.69</v>
      </c>
      <c r="N590" s="28">
        <v>0.47</v>
      </c>
      <c r="O590" s="28">
        <v>0.05</v>
      </c>
      <c r="P590" s="28">
        <v>0.02</v>
      </c>
    </row>
    <row r="591" spans="1:16" s="26" customFormat="1" x14ac:dyDescent="0.25">
      <c r="A591" s="26" t="str">
        <f>"-"</f>
        <v>-</v>
      </c>
      <c r="B591" s="26" t="s">
        <v>28</v>
      </c>
      <c r="C591" s="27" t="str">
        <f>"30"</f>
        <v>30</v>
      </c>
      <c r="D591" s="27">
        <v>1.98</v>
      </c>
      <c r="E591" s="27">
        <v>0.2</v>
      </c>
      <c r="F591" s="27">
        <v>14.01</v>
      </c>
      <c r="G591" s="27">
        <v>67.170299999999997</v>
      </c>
      <c r="H591" s="26">
        <v>0</v>
      </c>
      <c r="I591" s="26">
        <v>0</v>
      </c>
      <c r="J591" s="26">
        <v>0</v>
      </c>
      <c r="K591" s="26">
        <v>0</v>
      </c>
      <c r="L591" s="26">
        <v>0</v>
      </c>
      <c r="M591" s="26">
        <v>0</v>
      </c>
      <c r="N591" s="26">
        <v>0</v>
      </c>
      <c r="O591" s="26">
        <v>0</v>
      </c>
      <c r="P591" s="26">
        <v>0</v>
      </c>
    </row>
    <row r="592" spans="1:16" s="30" customFormat="1" x14ac:dyDescent="0.25">
      <c r="B592" s="30" t="s">
        <v>29</v>
      </c>
      <c r="C592" s="31"/>
      <c r="D592" s="31">
        <v>24.52</v>
      </c>
      <c r="E592" s="31">
        <v>23.32</v>
      </c>
      <c r="F592" s="31">
        <v>54.03</v>
      </c>
      <c r="G592" s="31">
        <v>528.22</v>
      </c>
      <c r="H592" s="30">
        <v>176.26</v>
      </c>
      <c r="I592" s="30">
        <v>36.92</v>
      </c>
      <c r="J592" s="30">
        <v>333.14</v>
      </c>
      <c r="K592" s="30">
        <v>3.8</v>
      </c>
      <c r="L592" s="30">
        <v>378.15</v>
      </c>
      <c r="M592" s="30">
        <v>433.25</v>
      </c>
      <c r="N592" s="30">
        <v>1.37</v>
      </c>
      <c r="O592" s="30">
        <v>0.19</v>
      </c>
      <c r="P592" s="30">
        <v>3.97</v>
      </c>
    </row>
    <row r="593" spans="1:16" x14ac:dyDescent="0.25">
      <c r="B593" s="25" t="s">
        <v>30</v>
      </c>
      <c r="C593" s="10"/>
      <c r="D593" s="10"/>
      <c r="E593" s="10"/>
      <c r="F593" s="10"/>
      <c r="G593" s="10"/>
    </row>
    <row r="594" spans="1:16" s="28" customFormat="1" x14ac:dyDescent="0.25">
      <c r="A594" s="28" t="str">
        <f>"71"</f>
        <v>71</v>
      </c>
      <c r="B594" s="28" t="s">
        <v>148</v>
      </c>
      <c r="C594" s="29" t="str">
        <f>"60"</f>
        <v>60</v>
      </c>
      <c r="D594" s="29">
        <v>0.86</v>
      </c>
      <c r="E594" s="29">
        <v>5.97</v>
      </c>
      <c r="F594" s="29">
        <v>3.49</v>
      </c>
      <c r="G594" s="29">
        <v>73.346026613999996</v>
      </c>
      <c r="H594" s="28">
        <v>13.52</v>
      </c>
      <c r="I594" s="28">
        <v>7.74</v>
      </c>
      <c r="J594" s="28">
        <v>16.600000000000001</v>
      </c>
      <c r="K594" s="28">
        <v>0.33</v>
      </c>
      <c r="L594" s="28">
        <v>0</v>
      </c>
      <c r="M594" s="28">
        <v>121.24</v>
      </c>
      <c r="N594" s="28">
        <v>2.71</v>
      </c>
      <c r="O594" s="28">
        <v>0.01</v>
      </c>
      <c r="P594" s="28">
        <v>4.21</v>
      </c>
    </row>
    <row r="595" spans="1:16" s="28" customFormat="1" x14ac:dyDescent="0.25">
      <c r="A595" s="28" t="str">
        <f>"135"</f>
        <v>135</v>
      </c>
      <c r="B595" s="28" t="s">
        <v>96</v>
      </c>
      <c r="C595" s="29" t="str">
        <f>"260"</f>
        <v>260</v>
      </c>
      <c r="D595" s="29">
        <v>2.19</v>
      </c>
      <c r="E595" s="29">
        <v>6.51</v>
      </c>
      <c r="F595" s="29">
        <v>11.48</v>
      </c>
      <c r="G595" s="29">
        <v>118.27296624000002</v>
      </c>
      <c r="H595" s="28">
        <v>35.19</v>
      </c>
      <c r="I595" s="28">
        <v>22.33</v>
      </c>
      <c r="J595" s="28">
        <v>57.22</v>
      </c>
      <c r="K595" s="28">
        <v>0.84</v>
      </c>
      <c r="L595" s="28">
        <v>46.28</v>
      </c>
      <c r="M595" s="28">
        <v>264.94</v>
      </c>
      <c r="N595" s="28">
        <v>0.25</v>
      </c>
      <c r="O595" s="28">
        <v>0.08</v>
      </c>
      <c r="P595" s="28">
        <v>8.8699999999999992</v>
      </c>
    </row>
    <row r="596" spans="1:16" s="28" customFormat="1" x14ac:dyDescent="0.25">
      <c r="A596" s="28" t="str">
        <f>""</f>
        <v/>
      </c>
      <c r="B596" s="28" t="s">
        <v>97</v>
      </c>
      <c r="C596" s="29" t="str">
        <f>"10"</f>
        <v>10</v>
      </c>
      <c r="D596" s="29">
        <v>2.68</v>
      </c>
      <c r="E596" s="29">
        <v>1.92</v>
      </c>
      <c r="F596" s="29">
        <v>0</v>
      </c>
      <c r="G596" s="29">
        <v>27.993600000000001</v>
      </c>
      <c r="H596" s="28">
        <v>1.1499999999999999</v>
      </c>
      <c r="I596" s="28">
        <v>2.64</v>
      </c>
      <c r="J596" s="28">
        <v>21.06</v>
      </c>
      <c r="K596" s="28">
        <v>0.35</v>
      </c>
      <c r="L596" s="28">
        <v>0</v>
      </c>
      <c r="M596" s="28">
        <v>0</v>
      </c>
      <c r="N596" s="28">
        <v>0.06</v>
      </c>
      <c r="O596" s="28">
        <v>0.01</v>
      </c>
      <c r="P596" s="28">
        <v>0</v>
      </c>
    </row>
    <row r="597" spans="1:16" s="28" customFormat="1" x14ac:dyDescent="0.25">
      <c r="A597" s="28" t="str">
        <f>"фирм"</f>
        <v>фирм</v>
      </c>
      <c r="B597" s="28" t="s">
        <v>149</v>
      </c>
      <c r="C597" s="29" t="str">
        <f>"50/50"</f>
        <v>50/50</v>
      </c>
      <c r="D597" s="29">
        <v>12.44</v>
      </c>
      <c r="E597" s="29">
        <v>16.649999999999999</v>
      </c>
      <c r="F597" s="29">
        <v>5.4</v>
      </c>
      <c r="G597" s="29">
        <v>223.34549999999999</v>
      </c>
      <c r="H597" s="28">
        <v>35.409999999999997</v>
      </c>
      <c r="I597" s="28">
        <v>15.47</v>
      </c>
      <c r="J597" s="28">
        <v>122.36</v>
      </c>
      <c r="K597" s="28">
        <v>1.1299999999999999</v>
      </c>
      <c r="L597" s="28">
        <v>46.98</v>
      </c>
      <c r="M597" s="28">
        <v>81.680000000000007</v>
      </c>
      <c r="N597" s="28">
        <v>3.61</v>
      </c>
      <c r="O597" s="28">
        <v>0.05</v>
      </c>
      <c r="P597" s="28">
        <v>1.48</v>
      </c>
    </row>
    <row r="598" spans="1:16" s="28" customFormat="1" x14ac:dyDescent="0.25">
      <c r="A598" s="28" t="str">
        <f>"512"</f>
        <v>512</v>
      </c>
      <c r="B598" s="28" t="s">
        <v>99</v>
      </c>
      <c r="C598" s="29" t="str">
        <f>"180"</f>
        <v>180</v>
      </c>
      <c r="D598" s="29">
        <v>4.47</v>
      </c>
      <c r="E598" s="29">
        <v>4.68</v>
      </c>
      <c r="F598" s="29">
        <v>45.36</v>
      </c>
      <c r="G598" s="29">
        <v>249.50543039999999</v>
      </c>
      <c r="H598" s="28">
        <v>9.18</v>
      </c>
      <c r="I598" s="28">
        <v>30.99</v>
      </c>
      <c r="J598" s="28">
        <v>91.98</v>
      </c>
      <c r="K598" s="28">
        <v>0.67</v>
      </c>
      <c r="L598" s="28">
        <v>29.5</v>
      </c>
      <c r="M598" s="28">
        <v>32.65</v>
      </c>
      <c r="N598" s="28">
        <v>0.31</v>
      </c>
      <c r="O598" s="28">
        <v>0.04</v>
      </c>
      <c r="P598" s="28">
        <v>0</v>
      </c>
    </row>
    <row r="599" spans="1:16" s="28" customFormat="1" x14ac:dyDescent="0.25">
      <c r="A599" s="28" t="str">
        <f>"Фирм"</f>
        <v>Фирм</v>
      </c>
      <c r="B599" s="28" t="s">
        <v>150</v>
      </c>
      <c r="C599" s="29" t="str">
        <f>"180"</f>
        <v>180</v>
      </c>
      <c r="D599" s="29">
        <v>0.08</v>
      </c>
      <c r="E599" s="29">
        <v>0.02</v>
      </c>
      <c r="F599" s="29">
        <v>21.82</v>
      </c>
      <c r="G599" s="29">
        <v>84.078250920000002</v>
      </c>
      <c r="H599" s="28">
        <v>3.51</v>
      </c>
      <c r="I599" s="28">
        <v>1.08</v>
      </c>
      <c r="J599" s="28">
        <v>1.87</v>
      </c>
      <c r="K599" s="28">
        <v>0.09</v>
      </c>
      <c r="L599" s="28">
        <v>0</v>
      </c>
      <c r="M599" s="28">
        <v>0.7</v>
      </c>
      <c r="N599" s="28">
        <v>0.02</v>
      </c>
      <c r="O599" s="28">
        <v>0</v>
      </c>
      <c r="P599" s="28">
        <v>2.1</v>
      </c>
    </row>
    <row r="600" spans="1:16" s="28" customFormat="1" x14ac:dyDescent="0.25">
      <c r="A600" s="28" t="str">
        <f>"-"</f>
        <v>-</v>
      </c>
      <c r="B600" s="28" t="s">
        <v>28</v>
      </c>
      <c r="C600" s="29" t="str">
        <f>"30"</f>
        <v>30</v>
      </c>
      <c r="D600" s="29">
        <v>1.98</v>
      </c>
      <c r="E600" s="29">
        <v>0.2</v>
      </c>
      <c r="F600" s="29">
        <v>14.01</v>
      </c>
      <c r="G600" s="29">
        <v>67.440299999999993</v>
      </c>
      <c r="H600" s="28">
        <v>4.49</v>
      </c>
      <c r="I600" s="28">
        <v>6.63</v>
      </c>
      <c r="J600" s="28">
        <v>17.489999999999998</v>
      </c>
      <c r="K600" s="28">
        <v>0.46</v>
      </c>
      <c r="L600" s="28">
        <v>0</v>
      </c>
      <c r="M600" s="28">
        <v>0</v>
      </c>
      <c r="N600" s="28">
        <v>0.39</v>
      </c>
      <c r="O600" s="28">
        <v>0.04</v>
      </c>
      <c r="P600" s="28">
        <v>0</v>
      </c>
    </row>
    <row r="601" spans="1:16" s="26" customFormat="1" x14ac:dyDescent="0.25">
      <c r="A601" s="26" t="str">
        <f>"-"</f>
        <v>-</v>
      </c>
      <c r="B601" s="26" t="s">
        <v>32</v>
      </c>
      <c r="C601" s="27" t="str">
        <f>"30"</f>
        <v>30</v>
      </c>
      <c r="D601" s="27">
        <v>1.98</v>
      </c>
      <c r="E601" s="27">
        <v>0.36</v>
      </c>
      <c r="F601" s="27">
        <v>10.02</v>
      </c>
      <c r="G601" s="27">
        <v>58.013999999999996</v>
      </c>
      <c r="H601" s="26">
        <v>10.5</v>
      </c>
      <c r="I601" s="26">
        <v>14.1</v>
      </c>
      <c r="J601" s="26">
        <v>47.4</v>
      </c>
      <c r="K601" s="26">
        <v>1.17</v>
      </c>
      <c r="L601" s="26">
        <v>0</v>
      </c>
      <c r="M601" s="26">
        <v>0.3</v>
      </c>
      <c r="N601" s="26">
        <v>0.42</v>
      </c>
      <c r="O601" s="26">
        <v>0.05</v>
      </c>
      <c r="P601" s="26">
        <v>0</v>
      </c>
    </row>
    <row r="602" spans="1:16" s="30" customFormat="1" x14ac:dyDescent="0.25">
      <c r="B602" s="30" t="s">
        <v>33</v>
      </c>
      <c r="C602" s="31"/>
      <c r="D602" s="31">
        <v>26.68</v>
      </c>
      <c r="E602" s="31">
        <v>36.31</v>
      </c>
      <c r="F602" s="31">
        <v>111.58</v>
      </c>
      <c r="G602" s="31">
        <v>902</v>
      </c>
      <c r="H602" s="30">
        <v>112.95</v>
      </c>
      <c r="I602" s="30">
        <v>100.98</v>
      </c>
      <c r="J602" s="30">
        <v>375.97</v>
      </c>
      <c r="K602" s="30">
        <v>5.03</v>
      </c>
      <c r="L602" s="30">
        <v>122.76</v>
      </c>
      <c r="M602" s="30">
        <v>501.51</v>
      </c>
      <c r="N602" s="30">
        <v>7.77</v>
      </c>
      <c r="O602" s="30">
        <v>0.28999999999999998</v>
      </c>
      <c r="P602" s="30">
        <v>16.66</v>
      </c>
    </row>
    <row r="603" spans="1:16" x14ac:dyDescent="0.25">
      <c r="B603" s="25" t="s">
        <v>34</v>
      </c>
      <c r="C603" s="10"/>
      <c r="D603" s="10"/>
      <c r="E603" s="10"/>
      <c r="F603" s="10"/>
      <c r="G603" s="10"/>
    </row>
    <row r="604" spans="1:16" s="28" customFormat="1" x14ac:dyDescent="0.25">
      <c r="A604" s="28" t="s">
        <v>69</v>
      </c>
      <c r="B604" s="28" t="s">
        <v>70</v>
      </c>
      <c r="C604" s="29" t="str">
        <f>"100"</f>
        <v>100</v>
      </c>
      <c r="D604" s="29">
        <v>7.36</v>
      </c>
      <c r="E604" s="29">
        <v>15.14</v>
      </c>
      <c r="F604" s="29">
        <v>57.73</v>
      </c>
      <c r="G604" s="29">
        <v>402.61051300000003</v>
      </c>
      <c r="H604" s="28">
        <v>14.69</v>
      </c>
      <c r="I604" s="28">
        <v>10.82</v>
      </c>
      <c r="J604" s="28">
        <v>58.95</v>
      </c>
      <c r="K604" s="28">
        <v>0.88</v>
      </c>
      <c r="L604" s="28">
        <v>4.75</v>
      </c>
      <c r="M604" s="28">
        <v>5.2</v>
      </c>
      <c r="N604" s="28">
        <v>7.55</v>
      </c>
      <c r="O604" s="28">
        <v>0.1</v>
      </c>
      <c r="P604" s="28">
        <v>0</v>
      </c>
    </row>
    <row r="605" spans="1:16" s="28" customFormat="1" x14ac:dyDescent="0.25">
      <c r="A605" s="28" t="str">
        <f>"17/3"</f>
        <v>17/3</v>
      </c>
      <c r="B605" s="28" t="s">
        <v>44</v>
      </c>
      <c r="C605" s="29" t="str">
        <f>"150"</f>
        <v>150</v>
      </c>
      <c r="D605" s="29">
        <v>1.97</v>
      </c>
      <c r="E605" s="29">
        <v>9.7100000000000009</v>
      </c>
      <c r="F605" s="29">
        <v>16.260000000000002</v>
      </c>
      <c r="G605" s="29">
        <v>165.17152199999998</v>
      </c>
      <c r="H605" s="28">
        <v>42.29</v>
      </c>
      <c r="I605" s="28">
        <v>22.89</v>
      </c>
      <c r="J605" s="28">
        <v>45.94</v>
      </c>
      <c r="K605" s="28">
        <v>2.02</v>
      </c>
      <c r="L605" s="28">
        <v>3</v>
      </c>
      <c r="M605" s="28">
        <v>9.33</v>
      </c>
      <c r="N605" s="28">
        <v>4.6399999999999997</v>
      </c>
      <c r="O605" s="28">
        <v>0.03</v>
      </c>
      <c r="P605" s="28">
        <v>5.57</v>
      </c>
    </row>
    <row r="606" spans="1:16" s="26" customFormat="1" x14ac:dyDescent="0.25">
      <c r="A606" s="26" t="str">
        <f>"-"</f>
        <v>-</v>
      </c>
      <c r="B606" s="26" t="s">
        <v>89</v>
      </c>
      <c r="C606" s="27" t="str">
        <f>"180"</f>
        <v>180</v>
      </c>
      <c r="D606" s="27">
        <v>4.96</v>
      </c>
      <c r="E606" s="27">
        <v>4.5599999999999996</v>
      </c>
      <c r="F606" s="27">
        <v>8.93</v>
      </c>
      <c r="G606" s="27">
        <v>95.38</v>
      </c>
      <c r="H606" s="26">
        <v>182.4</v>
      </c>
      <c r="I606" s="26">
        <v>19.95</v>
      </c>
      <c r="J606" s="26">
        <v>119.7</v>
      </c>
      <c r="K606" s="26">
        <v>0.15</v>
      </c>
      <c r="L606" s="26">
        <v>19</v>
      </c>
      <c r="M606" s="26">
        <v>41.8</v>
      </c>
      <c r="N606" s="26">
        <v>0</v>
      </c>
      <c r="O606" s="26">
        <v>0.04</v>
      </c>
      <c r="P606" s="26">
        <v>0.74</v>
      </c>
    </row>
    <row r="607" spans="1:16" s="30" customFormat="1" x14ac:dyDescent="0.25">
      <c r="B607" s="30" t="s">
        <v>36</v>
      </c>
      <c r="C607" s="31"/>
      <c r="D607" s="31">
        <v>14.29</v>
      </c>
      <c r="E607" s="31">
        <v>29.41</v>
      </c>
      <c r="F607" s="31">
        <v>82.92</v>
      </c>
      <c r="G607" s="31">
        <v>663.16</v>
      </c>
      <c r="H607" s="30">
        <v>239.39</v>
      </c>
      <c r="I607" s="30">
        <v>53.66</v>
      </c>
      <c r="J607" s="30">
        <v>224.58</v>
      </c>
      <c r="K607" s="30">
        <v>3.05</v>
      </c>
      <c r="L607" s="30">
        <v>26.75</v>
      </c>
      <c r="M607" s="30">
        <v>56.33</v>
      </c>
      <c r="N607" s="30">
        <v>12.19</v>
      </c>
      <c r="O607" s="30">
        <v>0.17</v>
      </c>
      <c r="P607" s="30">
        <v>6.31</v>
      </c>
    </row>
    <row r="608" spans="1:16" s="30" customFormat="1" x14ac:dyDescent="0.25">
      <c r="B608" s="30" t="s">
        <v>37</v>
      </c>
      <c r="C608" s="31"/>
      <c r="D608" s="31">
        <v>65.5</v>
      </c>
      <c r="E608" s="31">
        <v>89.04</v>
      </c>
      <c r="F608" s="31">
        <v>248.54</v>
      </c>
      <c r="G608" s="31">
        <v>2093.38</v>
      </c>
      <c r="H608" s="30">
        <v>528.59</v>
      </c>
      <c r="I608" s="30">
        <v>191.56</v>
      </c>
      <c r="J608" s="30">
        <v>933.69</v>
      </c>
      <c r="K608" s="30">
        <v>11.87</v>
      </c>
      <c r="L608" s="30">
        <v>527.66</v>
      </c>
      <c r="M608" s="30">
        <v>991.09</v>
      </c>
      <c r="N608" s="30">
        <v>21.32</v>
      </c>
      <c r="O608" s="30">
        <v>0.65</v>
      </c>
      <c r="P608" s="30">
        <v>26.94</v>
      </c>
    </row>
    <row r="609" spans="1:16" x14ac:dyDescent="0.25">
      <c r="C609" s="10"/>
      <c r="D609" s="10"/>
      <c r="E609" s="10"/>
      <c r="F609" s="10"/>
      <c r="G609" s="10"/>
    </row>
    <row r="610" spans="1:16" x14ac:dyDescent="0.25">
      <c r="C610" s="10"/>
      <c r="D610" s="10"/>
      <c r="E610" s="10"/>
      <c r="F610" s="10"/>
      <c r="G610" s="10"/>
    </row>
    <row r="611" spans="1:16" x14ac:dyDescent="0.25">
      <c r="C611" s="10"/>
      <c r="D611" s="10"/>
      <c r="E611" s="10"/>
      <c r="F611" s="10"/>
      <c r="G611" s="10"/>
    </row>
    <row r="612" spans="1:16" x14ac:dyDescent="0.25">
      <c r="C612" s="10"/>
      <c r="D612" s="10"/>
      <c r="E612" s="10"/>
      <c r="F612" s="10"/>
      <c r="G612" s="10"/>
    </row>
    <row r="613" spans="1:16" x14ac:dyDescent="0.25">
      <c r="C613" s="10"/>
      <c r="D613" s="10"/>
      <c r="E613" s="10"/>
      <c r="F613" s="10"/>
      <c r="G613" s="10"/>
    </row>
    <row r="614" spans="1:16" x14ac:dyDescent="0.25">
      <c r="C614" s="10"/>
      <c r="D614" s="10"/>
      <c r="E614" s="10"/>
      <c r="F614" s="10"/>
      <c r="G614" s="10"/>
    </row>
    <row r="615" spans="1:16" x14ac:dyDescent="0.25">
      <c r="C615" s="10"/>
      <c r="D615" s="10"/>
      <c r="E615" s="10"/>
      <c r="F615" s="10"/>
      <c r="G615" s="10"/>
    </row>
    <row r="616" spans="1:16" x14ac:dyDescent="0.25">
      <c r="C616" s="10"/>
      <c r="D616" s="10"/>
      <c r="E616" s="10"/>
      <c r="F616" s="10"/>
      <c r="G616" s="10"/>
      <c r="O616" s="1">
        <v>5</v>
      </c>
    </row>
    <row r="617" spans="1:16" x14ac:dyDescent="0.25">
      <c r="C617" s="10"/>
      <c r="D617" s="10"/>
      <c r="E617" s="10"/>
      <c r="F617" s="10"/>
      <c r="G617" s="10"/>
    </row>
    <row r="618" spans="1:16" ht="15.75" customHeight="1" x14ac:dyDescent="0.25">
      <c r="A618" s="54" t="s">
        <v>12</v>
      </c>
      <c r="B618" s="48" t="s">
        <v>0</v>
      </c>
      <c r="C618" s="48" t="s">
        <v>4</v>
      </c>
      <c r="D618" s="15" t="s">
        <v>2</v>
      </c>
      <c r="E618" s="15" t="s">
        <v>6</v>
      </c>
      <c r="F618" s="48" t="s">
        <v>5</v>
      </c>
      <c r="G618" s="49" t="s">
        <v>3</v>
      </c>
      <c r="H618" s="51" t="s">
        <v>11</v>
      </c>
      <c r="I618" s="51"/>
      <c r="J618" s="51"/>
      <c r="K618" s="51"/>
      <c r="L618" s="52" t="s">
        <v>13</v>
      </c>
      <c r="M618" s="52"/>
      <c r="N618" s="52"/>
      <c r="O618" s="52"/>
      <c r="P618" s="53"/>
    </row>
    <row r="619" spans="1:16" x14ac:dyDescent="0.25">
      <c r="A619" s="55"/>
      <c r="B619" s="48"/>
      <c r="C619" s="48"/>
      <c r="D619" s="15" t="s">
        <v>1</v>
      </c>
      <c r="E619" s="15" t="s">
        <v>1</v>
      </c>
      <c r="F619" s="48"/>
      <c r="G619" s="50"/>
      <c r="H619" s="16" t="s">
        <v>7</v>
      </c>
      <c r="I619" s="16" t="s">
        <v>8</v>
      </c>
      <c r="J619" s="16" t="s">
        <v>9</v>
      </c>
      <c r="K619" s="16" t="s">
        <v>10</v>
      </c>
      <c r="L619" s="16" t="s">
        <v>14</v>
      </c>
      <c r="M619" s="16" t="s">
        <v>15</v>
      </c>
      <c r="N619" s="16" t="s">
        <v>16</v>
      </c>
      <c r="O619" s="16" t="s">
        <v>17</v>
      </c>
      <c r="P619" s="17" t="s">
        <v>18</v>
      </c>
    </row>
    <row r="620" spans="1:16" x14ac:dyDescent="0.25">
      <c r="B620" s="30" t="s">
        <v>57</v>
      </c>
      <c r="C620" s="10"/>
      <c r="D620" s="10"/>
      <c r="E620" s="10"/>
      <c r="F620" s="10"/>
      <c r="G620" s="10"/>
    </row>
    <row r="621" spans="1:16" x14ac:dyDescent="0.25">
      <c r="B621" s="25" t="s">
        <v>25</v>
      </c>
      <c r="C621" s="10"/>
      <c r="D621" s="10"/>
      <c r="E621" s="10"/>
      <c r="F621" s="10"/>
      <c r="G621" s="10"/>
    </row>
    <row r="622" spans="1:16" s="28" customFormat="1" x14ac:dyDescent="0.25">
      <c r="A622" s="28" t="str">
        <f>"366"</f>
        <v>366</v>
      </c>
      <c r="B622" s="28" t="s">
        <v>183</v>
      </c>
      <c r="C622" s="47" t="s">
        <v>185</v>
      </c>
      <c r="D622" s="29">
        <v>33.85</v>
      </c>
      <c r="E622" s="29">
        <v>24.7</v>
      </c>
      <c r="F622" s="29">
        <v>44.97</v>
      </c>
      <c r="G622" s="29">
        <v>540.59</v>
      </c>
      <c r="H622" s="28">
        <v>348.7</v>
      </c>
      <c r="I622" s="28">
        <v>50.5</v>
      </c>
      <c r="J622" s="28">
        <v>403</v>
      </c>
      <c r="K622" s="28">
        <v>1.17</v>
      </c>
      <c r="L622" s="28">
        <v>154.69999999999999</v>
      </c>
      <c r="M622" s="28">
        <v>178.62</v>
      </c>
      <c r="N622" s="28">
        <v>0.85</v>
      </c>
      <c r="O622" s="28">
        <v>0.1</v>
      </c>
      <c r="P622" s="28">
        <v>0.59</v>
      </c>
    </row>
    <row r="623" spans="1:16" s="28" customFormat="1" x14ac:dyDescent="0.25">
      <c r="A623" s="21" t="str">
        <f>"693"</f>
        <v>693</v>
      </c>
      <c r="B623" s="21" t="s">
        <v>102</v>
      </c>
      <c r="C623" s="22" t="str">
        <f>"180"</f>
        <v>180</v>
      </c>
      <c r="D623" s="22">
        <v>3.28</v>
      </c>
      <c r="E623" s="22">
        <v>3.01</v>
      </c>
      <c r="F623" s="22">
        <v>13.27</v>
      </c>
      <c r="G623" s="22">
        <v>93.681851199999997</v>
      </c>
      <c r="H623" s="21">
        <v>99.36</v>
      </c>
      <c r="I623" s="21">
        <v>24.27</v>
      </c>
      <c r="J623" s="21">
        <v>90.98</v>
      </c>
      <c r="K623" s="21">
        <v>0.79</v>
      </c>
      <c r="L623" s="21">
        <v>10.8</v>
      </c>
      <c r="M623" s="21">
        <v>19.91</v>
      </c>
      <c r="N623" s="21">
        <v>0.01</v>
      </c>
      <c r="O623" s="21">
        <v>0.03</v>
      </c>
      <c r="P623" s="21">
        <v>0.47</v>
      </c>
    </row>
    <row r="624" spans="1:16" s="26" customFormat="1" x14ac:dyDescent="0.25">
      <c r="A624" s="26" t="str">
        <f>"3"</f>
        <v>3</v>
      </c>
      <c r="B624" s="26" t="s">
        <v>45</v>
      </c>
      <c r="C624" s="42">
        <v>45</v>
      </c>
      <c r="D624" s="27">
        <v>4.71</v>
      </c>
      <c r="E624" s="27">
        <v>4.1399999999999997</v>
      </c>
      <c r="F624" s="27">
        <v>11.69</v>
      </c>
      <c r="G624" s="27">
        <v>106.22966666666673</v>
      </c>
      <c r="H624" s="26">
        <v>107.8</v>
      </c>
      <c r="I624" s="26">
        <v>11.78</v>
      </c>
      <c r="J624" s="26">
        <v>78.17</v>
      </c>
      <c r="K624" s="26">
        <v>0.57999999999999996</v>
      </c>
      <c r="L624" s="26">
        <v>30.33</v>
      </c>
      <c r="M624" s="26">
        <v>33.6</v>
      </c>
      <c r="N624" s="26">
        <v>0.46</v>
      </c>
      <c r="O624" s="26">
        <v>0.04</v>
      </c>
      <c r="P624" s="26">
        <v>0.08</v>
      </c>
    </row>
    <row r="625" spans="1:16" s="30" customFormat="1" x14ac:dyDescent="0.25">
      <c r="B625" s="30" t="s">
        <v>29</v>
      </c>
      <c r="C625" s="31"/>
      <c r="D625" s="31">
        <f t="shared" ref="D625:P625" si="12">SUM(D622:D624)</f>
        <v>41.84</v>
      </c>
      <c r="E625" s="31">
        <f t="shared" si="12"/>
        <v>31.85</v>
      </c>
      <c r="F625" s="31">
        <f t="shared" si="12"/>
        <v>69.929999999999993</v>
      </c>
      <c r="G625" s="31">
        <f t="shared" si="12"/>
        <v>740.50151786666675</v>
      </c>
      <c r="H625" s="30">
        <f t="shared" si="12"/>
        <v>555.86</v>
      </c>
      <c r="I625" s="30">
        <f t="shared" si="12"/>
        <v>86.55</v>
      </c>
      <c r="J625" s="30">
        <f t="shared" si="12"/>
        <v>572.15</v>
      </c>
      <c r="K625" s="30">
        <f t="shared" si="12"/>
        <v>2.54</v>
      </c>
      <c r="L625" s="30">
        <f t="shared" si="12"/>
        <v>195.82999999999998</v>
      </c>
      <c r="M625" s="30">
        <f t="shared" si="12"/>
        <v>232.13</v>
      </c>
      <c r="N625" s="30">
        <f t="shared" si="12"/>
        <v>1.32</v>
      </c>
      <c r="O625" s="30">
        <f t="shared" si="12"/>
        <v>0.17</v>
      </c>
      <c r="P625" s="30">
        <f t="shared" si="12"/>
        <v>1.1400000000000001</v>
      </c>
    </row>
    <row r="626" spans="1:16" x14ac:dyDescent="0.25">
      <c r="B626" s="25" t="s">
        <v>30</v>
      </c>
      <c r="C626" s="10"/>
      <c r="D626" s="10"/>
      <c r="E626" s="10"/>
      <c r="F626" s="10"/>
      <c r="G626" s="10"/>
    </row>
    <row r="627" spans="1:16" s="28" customFormat="1" x14ac:dyDescent="0.25">
      <c r="A627" s="28" t="str">
        <f>"43"</f>
        <v>43</v>
      </c>
      <c r="B627" s="28" t="s">
        <v>151</v>
      </c>
      <c r="C627" s="29" t="str">
        <f>"60"</f>
        <v>60</v>
      </c>
      <c r="D627" s="29">
        <v>0.92</v>
      </c>
      <c r="E627" s="29">
        <v>2.99</v>
      </c>
      <c r="F627" s="29">
        <v>5.56</v>
      </c>
      <c r="G627" s="29">
        <v>54.395233199999986</v>
      </c>
      <c r="H627" s="28">
        <v>24.13</v>
      </c>
      <c r="I627" s="28">
        <v>9.89</v>
      </c>
      <c r="J627" s="28">
        <v>18.02</v>
      </c>
      <c r="K627" s="28">
        <v>0.33</v>
      </c>
      <c r="L627" s="28">
        <v>0</v>
      </c>
      <c r="M627" s="28">
        <v>133.41999999999999</v>
      </c>
      <c r="N627" s="28">
        <v>1.39</v>
      </c>
      <c r="O627" s="28">
        <v>0.02</v>
      </c>
      <c r="P627" s="28">
        <v>21.23</v>
      </c>
    </row>
    <row r="628" spans="1:16" s="28" customFormat="1" x14ac:dyDescent="0.25">
      <c r="A628" s="28" t="str">
        <f>"132"</f>
        <v>132</v>
      </c>
      <c r="B628" s="28" t="s">
        <v>152</v>
      </c>
      <c r="C628" s="29" t="str">
        <f>"250/10"</f>
        <v>250/10</v>
      </c>
      <c r="D628" s="29">
        <v>2.5099999999999998</v>
      </c>
      <c r="E628" s="29">
        <v>6.38</v>
      </c>
      <c r="F628" s="29">
        <v>16.510000000000002</v>
      </c>
      <c r="G628" s="29">
        <v>139.207785</v>
      </c>
      <c r="H628" s="28">
        <v>29.08</v>
      </c>
      <c r="I628" s="28">
        <v>25.53</v>
      </c>
      <c r="J628" s="28">
        <v>73.8</v>
      </c>
      <c r="K628" s="28">
        <v>0.99</v>
      </c>
      <c r="L628" s="28">
        <v>44.5</v>
      </c>
      <c r="M628" s="28">
        <v>251.65</v>
      </c>
      <c r="N628" s="28">
        <v>0.28999999999999998</v>
      </c>
      <c r="O628" s="28">
        <v>0.09</v>
      </c>
      <c r="P628" s="28">
        <v>6.71</v>
      </c>
    </row>
    <row r="629" spans="1:16" s="28" customFormat="1" x14ac:dyDescent="0.25">
      <c r="A629" s="28" t="str">
        <f>""</f>
        <v/>
      </c>
      <c r="B629" s="28" t="s">
        <v>75</v>
      </c>
      <c r="C629" s="29" t="str">
        <f>"15"</f>
        <v>15</v>
      </c>
      <c r="D629" s="29">
        <v>3.44</v>
      </c>
      <c r="E629" s="29">
        <v>2.9</v>
      </c>
      <c r="F629" s="29">
        <v>0</v>
      </c>
      <c r="G629" s="29">
        <v>39.841200000000001</v>
      </c>
      <c r="H629" s="28">
        <v>2.69</v>
      </c>
      <c r="I629" s="28">
        <v>2.84</v>
      </c>
      <c r="J629" s="28">
        <v>24.26</v>
      </c>
      <c r="K629" s="28">
        <v>0.27</v>
      </c>
      <c r="L629" s="28">
        <v>7.35</v>
      </c>
      <c r="M629" s="28">
        <v>15.12</v>
      </c>
      <c r="N629" s="28">
        <v>0.11</v>
      </c>
      <c r="O629" s="28">
        <v>0.01</v>
      </c>
      <c r="P629" s="28">
        <v>0.11</v>
      </c>
    </row>
    <row r="630" spans="1:16" s="28" customFormat="1" x14ac:dyDescent="0.25">
      <c r="A630" s="28" t="str">
        <f>"478"</f>
        <v>478</v>
      </c>
      <c r="B630" s="28" t="s">
        <v>51</v>
      </c>
      <c r="C630" s="29" t="str">
        <f>"200"</f>
        <v>200</v>
      </c>
      <c r="D630" s="29">
        <v>12.2</v>
      </c>
      <c r="E630" s="29">
        <v>16.899999999999999</v>
      </c>
      <c r="F630" s="29">
        <v>35.85</v>
      </c>
      <c r="G630" s="29">
        <v>354.79809000000006</v>
      </c>
      <c r="H630" s="28">
        <v>34.31</v>
      </c>
      <c r="I630" s="28">
        <v>48.92</v>
      </c>
      <c r="J630" s="28">
        <v>178.26</v>
      </c>
      <c r="K630" s="28">
        <v>2.27</v>
      </c>
      <c r="L630" s="28">
        <v>57.75</v>
      </c>
      <c r="M630" s="28">
        <v>109.61</v>
      </c>
      <c r="N630" s="28">
        <v>3.13</v>
      </c>
      <c r="O630" s="28">
        <v>0.21</v>
      </c>
      <c r="P630" s="28">
        <v>16.309999999999999</v>
      </c>
    </row>
    <row r="631" spans="1:16" s="28" customFormat="1" x14ac:dyDescent="0.25">
      <c r="A631" s="28" t="str">
        <f>"639"</f>
        <v>639</v>
      </c>
      <c r="B631" s="28" t="s">
        <v>77</v>
      </c>
      <c r="C631" s="29" t="str">
        <f>"180"</f>
        <v>180</v>
      </c>
      <c r="D631" s="29">
        <v>0.92</v>
      </c>
      <c r="E631" s="29">
        <v>0.05</v>
      </c>
      <c r="F631" s="29">
        <v>26.58</v>
      </c>
      <c r="G631" s="29">
        <v>112.28799599999999</v>
      </c>
      <c r="H631" s="28">
        <v>28.46</v>
      </c>
      <c r="I631" s="28">
        <v>17.96</v>
      </c>
      <c r="J631" s="28">
        <v>24.44</v>
      </c>
      <c r="K631" s="28">
        <v>0.61</v>
      </c>
      <c r="L631" s="28">
        <v>0</v>
      </c>
      <c r="M631" s="28">
        <v>104.94</v>
      </c>
      <c r="N631" s="28">
        <v>0.99</v>
      </c>
      <c r="O631" s="28">
        <v>0.02</v>
      </c>
      <c r="P631" s="28">
        <v>0.28999999999999998</v>
      </c>
    </row>
    <row r="632" spans="1:16" s="28" customFormat="1" x14ac:dyDescent="0.25">
      <c r="A632" s="28" t="str">
        <f>"-"</f>
        <v>-</v>
      </c>
      <c r="B632" s="28" t="s">
        <v>28</v>
      </c>
      <c r="C632" s="29" t="str">
        <f>"30"</f>
        <v>30</v>
      </c>
      <c r="D632" s="29">
        <v>1.98</v>
      </c>
      <c r="E632" s="29">
        <v>0.2</v>
      </c>
      <c r="F632" s="29">
        <v>14.01</v>
      </c>
      <c r="G632" s="29">
        <v>67.440299999999993</v>
      </c>
      <c r="H632" s="28">
        <v>4.49</v>
      </c>
      <c r="I632" s="28">
        <v>6.63</v>
      </c>
      <c r="J632" s="28">
        <v>17.489999999999998</v>
      </c>
      <c r="K632" s="28">
        <v>0.46</v>
      </c>
      <c r="L632" s="28">
        <v>0</v>
      </c>
      <c r="M632" s="28">
        <v>0</v>
      </c>
      <c r="N632" s="28">
        <v>0.39</v>
      </c>
      <c r="O632" s="28">
        <v>0.04</v>
      </c>
      <c r="P632" s="28">
        <v>0</v>
      </c>
    </row>
    <row r="633" spans="1:16" s="26" customFormat="1" x14ac:dyDescent="0.25">
      <c r="A633" s="26" t="str">
        <f>"-"</f>
        <v>-</v>
      </c>
      <c r="B633" s="26" t="s">
        <v>32</v>
      </c>
      <c r="C633" s="27" t="str">
        <f>"30"</f>
        <v>30</v>
      </c>
      <c r="D633" s="27">
        <v>1.98</v>
      </c>
      <c r="E633" s="27">
        <v>0.36</v>
      </c>
      <c r="F633" s="27">
        <v>10.02</v>
      </c>
      <c r="G633" s="27">
        <v>58.013999999999996</v>
      </c>
      <c r="H633" s="26">
        <v>10.5</v>
      </c>
      <c r="I633" s="26">
        <v>14.1</v>
      </c>
      <c r="J633" s="26">
        <v>47.4</v>
      </c>
      <c r="K633" s="26">
        <v>1.17</v>
      </c>
      <c r="L633" s="26">
        <v>0</v>
      </c>
      <c r="M633" s="26">
        <v>0.3</v>
      </c>
      <c r="N633" s="26">
        <v>0.42</v>
      </c>
      <c r="O633" s="26">
        <v>0.05</v>
      </c>
      <c r="P633" s="26">
        <v>0</v>
      </c>
    </row>
    <row r="634" spans="1:16" s="30" customFormat="1" x14ac:dyDescent="0.25">
      <c r="B634" s="30" t="s">
        <v>33</v>
      </c>
      <c r="C634" s="31"/>
      <c r="D634" s="31">
        <v>23.95</v>
      </c>
      <c r="E634" s="31">
        <v>29.78</v>
      </c>
      <c r="F634" s="31">
        <v>108.54</v>
      </c>
      <c r="G634" s="31">
        <v>825.98</v>
      </c>
      <c r="H634" s="30">
        <v>133.65</v>
      </c>
      <c r="I634" s="30">
        <v>125.86</v>
      </c>
      <c r="J634" s="30">
        <v>383.66</v>
      </c>
      <c r="K634" s="30">
        <v>6.11</v>
      </c>
      <c r="L634" s="30">
        <v>109.6</v>
      </c>
      <c r="M634" s="30">
        <v>615.04</v>
      </c>
      <c r="N634" s="30">
        <v>6.71</v>
      </c>
      <c r="O634" s="30">
        <v>0.44</v>
      </c>
      <c r="P634" s="30">
        <v>44.65</v>
      </c>
    </row>
    <row r="635" spans="1:16" x14ac:dyDescent="0.25">
      <c r="B635" s="25" t="s">
        <v>34</v>
      </c>
      <c r="C635" s="10"/>
      <c r="D635" s="10"/>
      <c r="E635" s="10"/>
      <c r="F635" s="10"/>
      <c r="G635" s="10"/>
    </row>
    <row r="636" spans="1:16" s="28" customFormat="1" x14ac:dyDescent="0.25">
      <c r="A636" s="28" t="str">
        <f>"770"</f>
        <v>770</v>
      </c>
      <c r="B636" s="28" t="s">
        <v>106</v>
      </c>
      <c r="C636" s="29" t="str">
        <f>"100"</f>
        <v>100</v>
      </c>
      <c r="D636" s="29">
        <v>6.68</v>
      </c>
      <c r="E636" s="29">
        <v>11.84</v>
      </c>
      <c r="F636" s="29">
        <v>51.14</v>
      </c>
      <c r="G636" s="29">
        <v>343.58596700000004</v>
      </c>
      <c r="H636" s="28">
        <v>12.75</v>
      </c>
      <c r="I636" s="28">
        <v>9.69</v>
      </c>
      <c r="J636" s="28">
        <v>53.72</v>
      </c>
      <c r="K636" s="28">
        <v>0.76</v>
      </c>
      <c r="L636" s="28">
        <v>0</v>
      </c>
      <c r="M636" s="28">
        <v>0</v>
      </c>
      <c r="N636" s="28">
        <v>6.52</v>
      </c>
      <c r="O636" s="28">
        <v>0.08</v>
      </c>
      <c r="P636" s="28">
        <v>0</v>
      </c>
    </row>
    <row r="637" spans="1:16" s="26" customFormat="1" x14ac:dyDescent="0.25">
      <c r="A637" s="26" t="str">
        <f>"698"</f>
        <v>698</v>
      </c>
      <c r="B637" s="26" t="s">
        <v>153</v>
      </c>
      <c r="C637" s="27" t="str">
        <f>"180"</f>
        <v>180</v>
      </c>
      <c r="D637" s="27">
        <v>5.29</v>
      </c>
      <c r="E637" s="27">
        <v>5.83</v>
      </c>
      <c r="F637" s="27">
        <v>7.29</v>
      </c>
      <c r="G637" s="27">
        <v>106.26924</v>
      </c>
      <c r="H637" s="26">
        <v>218.74</v>
      </c>
      <c r="I637" s="26">
        <v>25.52</v>
      </c>
      <c r="J637" s="26">
        <v>173.17</v>
      </c>
      <c r="K637" s="26">
        <v>0.18</v>
      </c>
      <c r="L637" s="26">
        <v>36.46</v>
      </c>
      <c r="M637" s="26">
        <v>40.92</v>
      </c>
      <c r="N637" s="26">
        <v>0</v>
      </c>
      <c r="O637" s="26">
        <v>0.05</v>
      </c>
      <c r="P637" s="26">
        <v>1.28</v>
      </c>
    </row>
    <row r="638" spans="1:16" s="30" customFormat="1" x14ac:dyDescent="0.25">
      <c r="B638" s="30" t="s">
        <v>36</v>
      </c>
      <c r="C638" s="31"/>
      <c r="D638" s="31">
        <v>11.96</v>
      </c>
      <c r="E638" s="31">
        <v>17.68</v>
      </c>
      <c r="F638" s="31">
        <v>58.43</v>
      </c>
      <c r="G638" s="31">
        <v>449.86</v>
      </c>
      <c r="H638" s="30">
        <v>231.49</v>
      </c>
      <c r="I638" s="30">
        <v>35.21</v>
      </c>
      <c r="J638" s="30">
        <v>226.88</v>
      </c>
      <c r="K638" s="30">
        <v>0.94</v>
      </c>
      <c r="L638" s="30">
        <v>36.46</v>
      </c>
      <c r="M638" s="30">
        <v>40.92</v>
      </c>
      <c r="N638" s="30">
        <v>6.52</v>
      </c>
      <c r="O638" s="30">
        <v>0.14000000000000001</v>
      </c>
      <c r="P638" s="30">
        <v>1.28</v>
      </c>
    </row>
    <row r="639" spans="1:16" s="30" customFormat="1" x14ac:dyDescent="0.25">
      <c r="B639" s="30" t="s">
        <v>37</v>
      </c>
      <c r="C639" s="31"/>
      <c r="D639" s="34">
        <f>D625+D634+D638</f>
        <v>77.75</v>
      </c>
      <c r="E639" s="34">
        <f t="shared" ref="E639:P639" si="13">E625+E634+E638</f>
        <v>79.31</v>
      </c>
      <c r="F639" s="34">
        <f t="shared" si="13"/>
        <v>236.9</v>
      </c>
      <c r="G639" s="34">
        <f t="shared" si="13"/>
        <v>2016.3415178666669</v>
      </c>
      <c r="H639" s="34">
        <f t="shared" si="13"/>
        <v>921</v>
      </c>
      <c r="I639" s="34">
        <f t="shared" si="13"/>
        <v>247.62</v>
      </c>
      <c r="J639" s="34">
        <f t="shared" si="13"/>
        <v>1182.69</v>
      </c>
      <c r="K639" s="34">
        <f t="shared" si="13"/>
        <v>9.59</v>
      </c>
      <c r="L639" s="34">
        <f t="shared" si="13"/>
        <v>341.88999999999993</v>
      </c>
      <c r="M639" s="34">
        <f t="shared" si="13"/>
        <v>888.08999999999992</v>
      </c>
      <c r="N639" s="34">
        <f t="shared" si="13"/>
        <v>14.549999999999999</v>
      </c>
      <c r="O639" s="34">
        <f t="shared" si="13"/>
        <v>0.75</v>
      </c>
      <c r="P639" s="34">
        <f t="shared" si="13"/>
        <v>47.07</v>
      </c>
    </row>
    <row r="640" spans="1:16" x14ac:dyDescent="0.25">
      <c r="C640" s="10"/>
      <c r="D640" s="10"/>
      <c r="E640" s="10"/>
      <c r="F640" s="10"/>
      <c r="G640" s="10"/>
    </row>
    <row r="641" spans="1:16" x14ac:dyDescent="0.25">
      <c r="C641" s="10"/>
      <c r="D641" s="10"/>
      <c r="E641" s="10"/>
      <c r="F641" s="10"/>
      <c r="G641" s="10"/>
    </row>
    <row r="642" spans="1:16" x14ac:dyDescent="0.25">
      <c r="C642" s="10"/>
      <c r="D642" s="10"/>
      <c r="E642" s="10"/>
      <c r="F642" s="10"/>
      <c r="G642" s="10"/>
    </row>
    <row r="643" spans="1:16" x14ac:dyDescent="0.25">
      <c r="C643" s="10"/>
      <c r="D643" s="10"/>
      <c r="E643" s="10"/>
      <c r="F643" s="10"/>
      <c r="G643" s="10"/>
    </row>
    <row r="644" spans="1:16" x14ac:dyDescent="0.25">
      <c r="C644" s="10"/>
      <c r="D644" s="10"/>
      <c r="E644" s="10"/>
      <c r="F644" s="10"/>
      <c r="G644" s="10"/>
    </row>
    <row r="645" spans="1:16" x14ac:dyDescent="0.25">
      <c r="C645" s="10"/>
      <c r="D645" s="10"/>
      <c r="E645" s="10"/>
      <c r="F645" s="10"/>
      <c r="G645" s="10"/>
    </row>
    <row r="646" spans="1:16" x14ac:dyDescent="0.25">
      <c r="C646" s="10"/>
      <c r="D646" s="10"/>
      <c r="E646" s="10"/>
      <c r="F646" s="10"/>
      <c r="G646" s="10"/>
    </row>
    <row r="647" spans="1:16" x14ac:dyDescent="0.25">
      <c r="C647" s="10"/>
      <c r="D647" s="10"/>
      <c r="E647" s="10"/>
      <c r="F647" s="10"/>
      <c r="G647" s="10"/>
    </row>
    <row r="648" spans="1:16" x14ac:dyDescent="0.25">
      <c r="C648" s="10"/>
      <c r="D648" s="10"/>
      <c r="E648" s="10"/>
      <c r="F648" s="10"/>
      <c r="G648" s="10"/>
    </row>
    <row r="649" spans="1:16" x14ac:dyDescent="0.25">
      <c r="C649" s="10"/>
      <c r="D649" s="10"/>
      <c r="E649" s="10"/>
      <c r="F649" s="10"/>
      <c r="G649" s="10"/>
    </row>
    <row r="650" spans="1:16" x14ac:dyDescent="0.25">
      <c r="C650" s="10"/>
      <c r="D650" s="10"/>
      <c r="E650" s="10"/>
      <c r="F650" s="10"/>
      <c r="G650" s="10"/>
    </row>
    <row r="651" spans="1:16" x14ac:dyDescent="0.25">
      <c r="C651" s="10"/>
      <c r="D651" s="10"/>
      <c r="E651" s="10"/>
      <c r="F651" s="10"/>
      <c r="G651" s="10"/>
      <c r="O651" s="1">
        <v>6</v>
      </c>
    </row>
    <row r="652" spans="1:16" x14ac:dyDescent="0.25">
      <c r="C652" s="10"/>
      <c r="D652" s="10"/>
      <c r="E652" s="10"/>
      <c r="F652" s="10"/>
      <c r="G652" s="10"/>
    </row>
    <row r="653" spans="1:16" ht="15.75" customHeight="1" x14ac:dyDescent="0.25">
      <c r="A653" s="54" t="s">
        <v>12</v>
      </c>
      <c r="B653" s="48" t="s">
        <v>0</v>
      </c>
      <c r="C653" s="48" t="s">
        <v>4</v>
      </c>
      <c r="D653" s="15" t="s">
        <v>2</v>
      </c>
      <c r="E653" s="15" t="s">
        <v>6</v>
      </c>
      <c r="F653" s="48" t="s">
        <v>5</v>
      </c>
      <c r="G653" s="49" t="s">
        <v>3</v>
      </c>
      <c r="H653" s="51" t="s">
        <v>11</v>
      </c>
      <c r="I653" s="51"/>
      <c r="J653" s="51"/>
      <c r="K653" s="51"/>
      <c r="L653" s="52" t="s">
        <v>13</v>
      </c>
      <c r="M653" s="52"/>
      <c r="N653" s="52"/>
      <c r="O653" s="52"/>
      <c r="P653" s="53"/>
    </row>
    <row r="654" spans="1:16" x14ac:dyDescent="0.25">
      <c r="A654" s="55"/>
      <c r="B654" s="48"/>
      <c r="C654" s="48"/>
      <c r="D654" s="15" t="s">
        <v>1</v>
      </c>
      <c r="E654" s="15" t="s">
        <v>1</v>
      </c>
      <c r="F654" s="48"/>
      <c r="G654" s="50"/>
      <c r="H654" s="16" t="s">
        <v>7</v>
      </c>
      <c r="I654" s="16" t="s">
        <v>8</v>
      </c>
      <c r="J654" s="16" t="s">
        <v>9</v>
      </c>
      <c r="K654" s="16" t="s">
        <v>10</v>
      </c>
      <c r="L654" s="16" t="s">
        <v>14</v>
      </c>
      <c r="M654" s="16" t="s">
        <v>15</v>
      </c>
      <c r="N654" s="16" t="s">
        <v>16</v>
      </c>
      <c r="O654" s="16" t="s">
        <v>17</v>
      </c>
      <c r="P654" s="17" t="s">
        <v>18</v>
      </c>
    </row>
    <row r="655" spans="1:16" x14ac:dyDescent="0.25">
      <c r="B655" s="30" t="s">
        <v>60</v>
      </c>
      <c r="C655" s="10"/>
      <c r="D655" s="10"/>
      <c r="E655" s="10"/>
      <c r="F655" s="10"/>
      <c r="G655" s="10"/>
    </row>
    <row r="656" spans="1:16" x14ac:dyDescent="0.25">
      <c r="B656" s="25" t="s">
        <v>25</v>
      </c>
      <c r="C656" s="10"/>
      <c r="D656" s="10"/>
      <c r="E656" s="10"/>
      <c r="F656" s="10"/>
      <c r="G656" s="10"/>
    </row>
    <row r="657" spans="1:16" s="28" customFormat="1" x14ac:dyDescent="0.25">
      <c r="A657" s="28" t="str">
        <f>"-"</f>
        <v>-</v>
      </c>
      <c r="B657" s="28" t="s">
        <v>26</v>
      </c>
      <c r="C657" s="29" t="s">
        <v>62</v>
      </c>
      <c r="D657" s="29">
        <v>1.96</v>
      </c>
      <c r="E657" s="29">
        <v>0.78</v>
      </c>
      <c r="F657" s="29">
        <v>20.78</v>
      </c>
      <c r="G657" s="29">
        <v>106.07520000000001</v>
      </c>
      <c r="H657" s="28">
        <v>73.5</v>
      </c>
      <c r="I657" s="28">
        <v>28.42</v>
      </c>
      <c r="J657" s="28">
        <v>49.98</v>
      </c>
      <c r="K657" s="28">
        <v>4.3099999999999996</v>
      </c>
      <c r="L657" s="28">
        <v>0</v>
      </c>
      <c r="M657" s="28">
        <v>10</v>
      </c>
      <c r="N657" s="28">
        <v>60</v>
      </c>
      <c r="O657" s="28">
        <v>0.39</v>
      </c>
      <c r="P657" s="28">
        <v>129.36000000000001</v>
      </c>
    </row>
    <row r="658" spans="1:16" s="28" customFormat="1" x14ac:dyDescent="0.25">
      <c r="A658" s="28" t="s">
        <v>69</v>
      </c>
      <c r="B658" s="28" t="s">
        <v>186</v>
      </c>
      <c r="C658" s="43">
        <v>255</v>
      </c>
      <c r="D658" s="29">
        <v>8.49</v>
      </c>
      <c r="E658" s="29">
        <v>7.66</v>
      </c>
      <c r="F658" s="29">
        <v>48.54</v>
      </c>
      <c r="G658" s="29">
        <v>302.14</v>
      </c>
      <c r="H658" s="28">
        <v>153.30000000000001</v>
      </c>
      <c r="I658" s="28">
        <v>51.25</v>
      </c>
      <c r="J658" s="28">
        <v>201.4</v>
      </c>
      <c r="K658" s="28">
        <v>1.1599999999999999</v>
      </c>
      <c r="L658" s="28">
        <v>44</v>
      </c>
      <c r="M658" s="28">
        <v>49.73</v>
      </c>
      <c r="N658" s="28">
        <v>0.24</v>
      </c>
      <c r="O658" s="28">
        <v>0.16</v>
      </c>
      <c r="P658" s="28">
        <v>0.62</v>
      </c>
    </row>
    <row r="659" spans="1:16" s="28" customFormat="1" x14ac:dyDescent="0.25">
      <c r="A659" s="28" t="str">
        <f>"3"</f>
        <v>3</v>
      </c>
      <c r="B659" s="28" t="s">
        <v>108</v>
      </c>
      <c r="C659" s="29" t="str">
        <f>"15"</f>
        <v>15</v>
      </c>
      <c r="D659" s="29">
        <v>0.03</v>
      </c>
      <c r="E659" s="29">
        <v>0.04</v>
      </c>
      <c r="F659" s="29">
        <v>0</v>
      </c>
      <c r="G659" s="29">
        <v>0.53552100000000002</v>
      </c>
      <c r="H659" s="28">
        <v>1.29</v>
      </c>
      <c r="I659" s="28">
        <v>0.05</v>
      </c>
      <c r="J659" s="28">
        <v>0.74</v>
      </c>
      <c r="K659" s="28">
        <v>0</v>
      </c>
      <c r="L659" s="28">
        <v>0.38</v>
      </c>
      <c r="M659" s="28">
        <v>0.43</v>
      </c>
      <c r="N659" s="28">
        <v>0</v>
      </c>
      <c r="O659" s="28">
        <v>0</v>
      </c>
      <c r="P659" s="28">
        <v>0</v>
      </c>
    </row>
    <row r="660" spans="1:16" s="28" customFormat="1" x14ac:dyDescent="0.25">
      <c r="A660" s="28" t="str">
        <f>"692"</f>
        <v>692</v>
      </c>
      <c r="B660" s="28" t="s">
        <v>109</v>
      </c>
      <c r="C660" s="29" t="str">
        <f>"180"</f>
        <v>180</v>
      </c>
      <c r="D660" s="29">
        <v>2.34</v>
      </c>
      <c r="E660" s="29">
        <v>1.67</v>
      </c>
      <c r="F660" s="29">
        <v>19.68</v>
      </c>
      <c r="G660" s="29">
        <v>99.245339999999999</v>
      </c>
      <c r="H660" s="28">
        <v>52.9</v>
      </c>
      <c r="I660" s="28">
        <v>5.99</v>
      </c>
      <c r="J660" s="28">
        <v>37.67</v>
      </c>
      <c r="K660" s="28">
        <v>0.1</v>
      </c>
      <c r="L660" s="28">
        <v>9</v>
      </c>
      <c r="M660" s="28">
        <v>9.9</v>
      </c>
      <c r="N660" s="28">
        <v>0</v>
      </c>
      <c r="O660" s="28">
        <v>0.02</v>
      </c>
      <c r="P660" s="28">
        <v>0.23</v>
      </c>
    </row>
    <row r="661" spans="1:16" s="26" customFormat="1" x14ac:dyDescent="0.25">
      <c r="A661" s="26" t="str">
        <f>"-"</f>
        <v>-</v>
      </c>
      <c r="B661" s="26" t="s">
        <v>28</v>
      </c>
      <c r="C661" s="27" t="str">
        <f>"30"</f>
        <v>30</v>
      </c>
      <c r="D661" s="27">
        <v>1.98</v>
      </c>
      <c r="E661" s="27">
        <v>0.2</v>
      </c>
      <c r="F661" s="27">
        <v>14.01</v>
      </c>
      <c r="G661" s="27">
        <v>67.170299999999997</v>
      </c>
      <c r="H661" s="26">
        <v>0</v>
      </c>
      <c r="I661" s="26">
        <v>0</v>
      </c>
      <c r="J661" s="26">
        <v>0</v>
      </c>
      <c r="K661" s="26">
        <v>0</v>
      </c>
      <c r="L661" s="26">
        <v>0</v>
      </c>
      <c r="M661" s="26">
        <v>0</v>
      </c>
      <c r="N661" s="26">
        <v>0</v>
      </c>
      <c r="O661" s="26">
        <v>0</v>
      </c>
      <c r="P661" s="26">
        <v>0</v>
      </c>
    </row>
    <row r="662" spans="1:16" s="30" customFormat="1" x14ac:dyDescent="0.25">
      <c r="B662" s="30" t="s">
        <v>29</v>
      </c>
      <c r="C662" s="31"/>
      <c r="D662" s="31">
        <f t="shared" ref="D662:P662" si="14">SUM(D657:D661)</f>
        <v>14.799999999999999</v>
      </c>
      <c r="E662" s="31">
        <f t="shared" si="14"/>
        <v>10.349999999999998</v>
      </c>
      <c r="F662" s="31">
        <f t="shared" si="14"/>
        <v>103.01</v>
      </c>
      <c r="G662" s="31">
        <f t="shared" si="14"/>
        <v>575.16636100000005</v>
      </c>
      <c r="H662" s="30">
        <f t="shared" si="14"/>
        <v>280.99</v>
      </c>
      <c r="I662" s="30">
        <f t="shared" si="14"/>
        <v>85.71</v>
      </c>
      <c r="J662" s="30">
        <f t="shared" si="14"/>
        <v>289.79000000000002</v>
      </c>
      <c r="K662" s="30">
        <f t="shared" si="14"/>
        <v>5.5699999999999994</v>
      </c>
      <c r="L662" s="30">
        <f t="shared" si="14"/>
        <v>53.38</v>
      </c>
      <c r="M662" s="30">
        <f t="shared" si="14"/>
        <v>70.06</v>
      </c>
      <c r="N662" s="30">
        <f t="shared" si="14"/>
        <v>60.24</v>
      </c>
      <c r="O662" s="30">
        <f t="shared" si="14"/>
        <v>0.57000000000000006</v>
      </c>
      <c r="P662" s="30">
        <f t="shared" si="14"/>
        <v>130.21</v>
      </c>
    </row>
    <row r="663" spans="1:16" x14ac:dyDescent="0.25">
      <c r="B663" s="25" t="s">
        <v>30</v>
      </c>
      <c r="C663" s="10"/>
      <c r="D663" s="10"/>
      <c r="E663" s="10"/>
      <c r="F663" s="10"/>
      <c r="G663" s="10"/>
    </row>
    <row r="664" spans="1:16" s="28" customFormat="1" x14ac:dyDescent="0.25">
      <c r="A664" s="28" t="str">
        <f>"49"</f>
        <v>49</v>
      </c>
      <c r="B664" s="28" t="s">
        <v>46</v>
      </c>
      <c r="C664" s="29" t="str">
        <f>"60"</f>
        <v>60</v>
      </c>
      <c r="D664" s="29">
        <v>0.52</v>
      </c>
      <c r="E664" s="29">
        <v>2.41</v>
      </c>
      <c r="F664" s="29">
        <v>4.3899999999999997</v>
      </c>
      <c r="G664" s="29">
        <v>43.023254400000006</v>
      </c>
      <c r="H664" s="28">
        <v>11.3</v>
      </c>
      <c r="I664" s="28">
        <v>15.05</v>
      </c>
      <c r="J664" s="28">
        <v>21.71</v>
      </c>
      <c r="K664" s="28">
        <v>0.4</v>
      </c>
      <c r="L664" s="28">
        <v>0</v>
      </c>
      <c r="M664" s="28">
        <v>780.3</v>
      </c>
      <c r="N664" s="28">
        <v>1.22</v>
      </c>
      <c r="O664" s="28">
        <v>0.02</v>
      </c>
      <c r="P664" s="28">
        <v>2.5</v>
      </c>
    </row>
    <row r="665" spans="1:16" s="28" customFormat="1" x14ac:dyDescent="0.25">
      <c r="A665" s="28" t="str">
        <f>"110"</f>
        <v>110</v>
      </c>
      <c r="B665" s="28" t="s">
        <v>154</v>
      </c>
      <c r="C665" s="29" t="str">
        <f>"250/10"</f>
        <v>250/10</v>
      </c>
      <c r="D665" s="29">
        <v>1.94</v>
      </c>
      <c r="E665" s="29">
        <v>5.94</v>
      </c>
      <c r="F665" s="29">
        <v>12.36</v>
      </c>
      <c r="G665" s="29">
        <v>114.16234940740742</v>
      </c>
      <c r="H665" s="28">
        <v>42.77</v>
      </c>
      <c r="I665" s="28">
        <v>22.29</v>
      </c>
      <c r="J665" s="28">
        <v>50.25</v>
      </c>
      <c r="K665" s="28">
        <v>1.07</v>
      </c>
      <c r="L665" s="28">
        <v>42.85</v>
      </c>
      <c r="M665" s="28">
        <v>250.32</v>
      </c>
      <c r="N665" s="28">
        <v>0.25</v>
      </c>
      <c r="O665" s="28">
        <v>0.05</v>
      </c>
      <c r="P665" s="28">
        <v>7.67</v>
      </c>
    </row>
    <row r="666" spans="1:16" s="28" customFormat="1" x14ac:dyDescent="0.25">
      <c r="A666" s="28" t="str">
        <f>""</f>
        <v/>
      </c>
      <c r="B666" s="28" t="s">
        <v>128</v>
      </c>
      <c r="C666" s="29" t="str">
        <f>"10"</f>
        <v>10</v>
      </c>
      <c r="D666" s="29">
        <v>2.68</v>
      </c>
      <c r="E666" s="29">
        <v>1.92</v>
      </c>
      <c r="F666" s="29">
        <v>0</v>
      </c>
      <c r="G666" s="29">
        <v>27.993600000000001</v>
      </c>
      <c r="H666" s="28">
        <v>1.1499999999999999</v>
      </c>
      <c r="I666" s="28">
        <v>2.64</v>
      </c>
      <c r="J666" s="28">
        <v>21.06</v>
      </c>
      <c r="K666" s="28">
        <v>0.35</v>
      </c>
      <c r="L666" s="28">
        <v>0</v>
      </c>
      <c r="M666" s="28">
        <v>0</v>
      </c>
      <c r="N666" s="28">
        <v>0.06</v>
      </c>
      <c r="O666" s="28">
        <v>0.01</v>
      </c>
      <c r="P666" s="28">
        <v>0</v>
      </c>
    </row>
    <row r="667" spans="1:16" s="28" customFormat="1" ht="30" x14ac:dyDescent="0.25">
      <c r="A667" s="21" t="str">
        <f>"451"</f>
        <v>451</v>
      </c>
      <c r="B667" s="37" t="s">
        <v>94</v>
      </c>
      <c r="C667" s="36">
        <v>110</v>
      </c>
      <c r="D667" s="22">
        <v>12.66</v>
      </c>
      <c r="E667" s="22">
        <v>12.2</v>
      </c>
      <c r="F667" s="22">
        <v>12.76</v>
      </c>
      <c r="G667" s="22">
        <v>213.86</v>
      </c>
      <c r="H667" s="21">
        <v>11.21</v>
      </c>
      <c r="I667" s="21">
        <v>17.420000000000002</v>
      </c>
      <c r="J667" s="21">
        <v>107.85</v>
      </c>
      <c r="K667" s="21">
        <v>1.88</v>
      </c>
      <c r="L667" s="21">
        <v>6.37</v>
      </c>
      <c r="M667" s="21">
        <v>56.75</v>
      </c>
      <c r="N667" s="21">
        <v>2.58</v>
      </c>
      <c r="O667" s="21">
        <v>0.06</v>
      </c>
      <c r="P667" s="21">
        <v>0.6</v>
      </c>
    </row>
    <row r="668" spans="1:16" s="28" customFormat="1" x14ac:dyDescent="0.25">
      <c r="A668" s="40">
        <v>516</v>
      </c>
      <c r="B668" s="28" t="s">
        <v>68</v>
      </c>
      <c r="C668" s="29" t="str">
        <f>"180"</f>
        <v>180</v>
      </c>
      <c r="D668" s="29">
        <v>6.61</v>
      </c>
      <c r="E668" s="29">
        <v>4.7</v>
      </c>
      <c r="F668" s="29">
        <v>39.43</v>
      </c>
      <c r="G668" s="29">
        <v>234.23018999999999</v>
      </c>
      <c r="H668" s="28">
        <v>13.96</v>
      </c>
      <c r="I668" s="28">
        <v>9.23</v>
      </c>
      <c r="J668" s="28">
        <v>50.72</v>
      </c>
      <c r="K668" s="28">
        <v>0.94</v>
      </c>
      <c r="L668" s="28">
        <v>29.5</v>
      </c>
      <c r="M668" s="28">
        <v>32.65</v>
      </c>
      <c r="N668" s="28">
        <v>1</v>
      </c>
      <c r="O668" s="28">
        <v>7.0000000000000007E-2</v>
      </c>
      <c r="P668" s="28">
        <v>0</v>
      </c>
    </row>
    <row r="669" spans="1:16" s="28" customFormat="1" x14ac:dyDescent="0.25">
      <c r="A669" s="28" t="str">
        <f>"686"</f>
        <v>686</v>
      </c>
      <c r="B669" s="28" t="s">
        <v>111</v>
      </c>
      <c r="C669" s="29" t="str">
        <f>"186"</f>
        <v>186</v>
      </c>
      <c r="D669" s="29">
        <v>0.23</v>
      </c>
      <c r="E669" s="29">
        <v>0.05</v>
      </c>
      <c r="F669" s="29">
        <v>13.43</v>
      </c>
      <c r="G669" s="29">
        <v>53.977384000000001</v>
      </c>
      <c r="H669" s="28">
        <v>2.91</v>
      </c>
      <c r="I669" s="28">
        <v>0.74</v>
      </c>
      <c r="J669" s="28">
        <v>1.33</v>
      </c>
      <c r="K669" s="28">
        <v>0.08</v>
      </c>
      <c r="L669" s="28">
        <v>0</v>
      </c>
      <c r="M669" s="28">
        <v>0.13</v>
      </c>
      <c r="N669" s="28">
        <v>0.01</v>
      </c>
      <c r="O669" s="28">
        <v>0</v>
      </c>
      <c r="P669" s="28">
        <v>1.04</v>
      </c>
    </row>
    <row r="670" spans="1:16" s="28" customFormat="1" x14ac:dyDescent="0.25">
      <c r="A670" s="28" t="str">
        <f>"-"</f>
        <v>-</v>
      </c>
      <c r="B670" s="28" t="s">
        <v>28</v>
      </c>
      <c r="C670" s="29" t="str">
        <f>"30"</f>
        <v>30</v>
      </c>
      <c r="D670" s="29">
        <v>1.98</v>
      </c>
      <c r="E670" s="29">
        <v>0.2</v>
      </c>
      <c r="F670" s="29">
        <v>14.01</v>
      </c>
      <c r="G670" s="29">
        <v>67.440299999999993</v>
      </c>
      <c r="H670" s="28">
        <v>4.49</v>
      </c>
      <c r="I670" s="28">
        <v>6.63</v>
      </c>
      <c r="J670" s="28">
        <v>17.489999999999998</v>
      </c>
      <c r="K670" s="28">
        <v>0.46</v>
      </c>
      <c r="L670" s="28">
        <v>0</v>
      </c>
      <c r="M670" s="28">
        <v>0</v>
      </c>
      <c r="N670" s="28">
        <v>0.39</v>
      </c>
      <c r="O670" s="28">
        <v>0.04</v>
      </c>
      <c r="P670" s="28">
        <v>0</v>
      </c>
    </row>
    <row r="671" spans="1:16" s="26" customFormat="1" x14ac:dyDescent="0.25">
      <c r="A671" s="26" t="str">
        <f>"-"</f>
        <v>-</v>
      </c>
      <c r="B671" s="26" t="s">
        <v>32</v>
      </c>
      <c r="C671" s="27" t="str">
        <f>"30"</f>
        <v>30</v>
      </c>
      <c r="D671" s="27">
        <v>1.98</v>
      </c>
      <c r="E671" s="27">
        <v>0.36</v>
      </c>
      <c r="F671" s="27">
        <v>10.02</v>
      </c>
      <c r="G671" s="27">
        <v>58.013999999999996</v>
      </c>
      <c r="H671" s="26">
        <v>10.5</v>
      </c>
      <c r="I671" s="26">
        <v>14.1</v>
      </c>
      <c r="J671" s="26">
        <v>47.4</v>
      </c>
      <c r="K671" s="26">
        <v>1.17</v>
      </c>
      <c r="L671" s="26">
        <v>0</v>
      </c>
      <c r="M671" s="26">
        <v>0.3</v>
      </c>
      <c r="N671" s="26">
        <v>0.42</v>
      </c>
      <c r="O671" s="26">
        <v>0.05</v>
      </c>
      <c r="P671" s="26">
        <v>0</v>
      </c>
    </row>
    <row r="672" spans="1:16" s="30" customFormat="1" x14ac:dyDescent="0.25">
      <c r="B672" s="30" t="s">
        <v>33</v>
      </c>
      <c r="C672" s="31"/>
      <c r="D672" s="31">
        <f t="shared" ref="D672:P672" si="15">SUM(D664:D671)</f>
        <v>28.6</v>
      </c>
      <c r="E672" s="31">
        <f t="shared" si="15"/>
        <v>27.779999999999998</v>
      </c>
      <c r="F672" s="31">
        <f t="shared" si="15"/>
        <v>106.4</v>
      </c>
      <c r="G672" s="31">
        <f t="shared" si="15"/>
        <v>812.70107780740739</v>
      </c>
      <c r="H672" s="30">
        <f t="shared" si="15"/>
        <v>98.29</v>
      </c>
      <c r="I672" s="30">
        <f t="shared" si="15"/>
        <v>88.1</v>
      </c>
      <c r="J672" s="30">
        <f t="shared" si="15"/>
        <v>317.81</v>
      </c>
      <c r="K672" s="30">
        <f t="shared" si="15"/>
        <v>6.3500000000000005</v>
      </c>
      <c r="L672" s="30">
        <f t="shared" si="15"/>
        <v>78.72</v>
      </c>
      <c r="M672" s="30">
        <f t="shared" si="15"/>
        <v>1120.45</v>
      </c>
      <c r="N672" s="30">
        <f t="shared" si="15"/>
        <v>5.93</v>
      </c>
      <c r="O672" s="30">
        <f t="shared" si="15"/>
        <v>0.3</v>
      </c>
      <c r="P672" s="30">
        <f t="shared" si="15"/>
        <v>11.809999999999999</v>
      </c>
    </row>
    <row r="673" spans="1:16" x14ac:dyDescent="0.25">
      <c r="B673" s="25" t="s">
        <v>34</v>
      </c>
      <c r="C673" s="10"/>
      <c r="D673" s="10"/>
      <c r="E673" s="10"/>
      <c r="F673" s="10"/>
      <c r="G673" s="10"/>
    </row>
    <row r="674" spans="1:16" s="28" customFormat="1" x14ac:dyDescent="0.25">
      <c r="A674" s="28" t="str">
        <f>"767"</f>
        <v>767</v>
      </c>
      <c r="B674" s="28" t="s">
        <v>112</v>
      </c>
      <c r="C674" s="29" t="str">
        <f>"100"</f>
        <v>100</v>
      </c>
      <c r="D674" s="29">
        <v>7.87</v>
      </c>
      <c r="E674" s="29">
        <v>7.04</v>
      </c>
      <c r="F674" s="29">
        <v>55.66</v>
      </c>
      <c r="G674" s="29">
        <v>323.989938</v>
      </c>
      <c r="H674" s="28">
        <v>17.95</v>
      </c>
      <c r="I674" s="28">
        <v>11.28</v>
      </c>
      <c r="J674" s="28">
        <v>65</v>
      </c>
      <c r="K674" s="28">
        <v>0.97</v>
      </c>
      <c r="L674" s="28">
        <v>14.25</v>
      </c>
      <c r="M674" s="28">
        <v>15.6</v>
      </c>
      <c r="N674" s="28">
        <v>3.62</v>
      </c>
      <c r="O674" s="28">
        <v>0.1</v>
      </c>
      <c r="P674" s="28">
        <v>0</v>
      </c>
    </row>
    <row r="675" spans="1:16" s="28" customFormat="1" x14ac:dyDescent="0.25">
      <c r="A675" s="28" t="str">
        <f>"335"</f>
        <v>335</v>
      </c>
      <c r="B675" s="28" t="s">
        <v>88</v>
      </c>
      <c r="C675" s="29" t="str">
        <f>"150"</f>
        <v>150</v>
      </c>
      <c r="D675" s="29">
        <v>1.96</v>
      </c>
      <c r="E675" s="29">
        <v>5.79</v>
      </c>
      <c r="F675" s="29">
        <v>15.31</v>
      </c>
      <c r="G675" s="29">
        <v>127.19681999999999</v>
      </c>
      <c r="H675" s="28">
        <v>45.75</v>
      </c>
      <c r="I675" s="28">
        <v>51.22</v>
      </c>
      <c r="J675" s="28">
        <v>76.819999999999993</v>
      </c>
      <c r="K675" s="28">
        <v>1.55</v>
      </c>
      <c r="L675" s="28">
        <v>44.25</v>
      </c>
      <c r="M675" s="28">
        <v>2600.48</v>
      </c>
      <c r="N675" s="28">
        <v>9.59</v>
      </c>
      <c r="O675" s="28">
        <v>0.12</v>
      </c>
      <c r="P675" s="28">
        <v>10.47</v>
      </c>
    </row>
    <row r="676" spans="1:16" s="26" customFormat="1" x14ac:dyDescent="0.25">
      <c r="A676" s="26" t="str">
        <f>"-"</f>
        <v>-</v>
      </c>
      <c r="B676" s="26" t="s">
        <v>50</v>
      </c>
      <c r="C676" s="27" t="str">
        <f>"180"</f>
        <v>180</v>
      </c>
      <c r="D676" s="27">
        <v>0.9</v>
      </c>
      <c r="E676" s="27">
        <v>0.18</v>
      </c>
      <c r="F676" s="27">
        <v>18.18</v>
      </c>
      <c r="G676" s="27">
        <v>77.831999999999994</v>
      </c>
      <c r="H676" s="26">
        <v>12.6</v>
      </c>
      <c r="I676" s="26">
        <v>7.2</v>
      </c>
      <c r="J676" s="26">
        <v>12.6</v>
      </c>
      <c r="K676" s="26">
        <v>2.52</v>
      </c>
      <c r="L676" s="26">
        <v>0</v>
      </c>
      <c r="M676" s="26">
        <v>0</v>
      </c>
      <c r="N676" s="26">
        <v>0.18</v>
      </c>
      <c r="O676" s="26">
        <v>0.02</v>
      </c>
      <c r="P676" s="26">
        <v>3.6</v>
      </c>
    </row>
    <row r="677" spans="1:16" s="30" customFormat="1" x14ac:dyDescent="0.25">
      <c r="B677" s="30" t="s">
        <v>36</v>
      </c>
      <c r="C677" s="31"/>
      <c r="D677" s="31">
        <v>10.72</v>
      </c>
      <c r="E677" s="31">
        <v>13.01</v>
      </c>
      <c r="F677" s="31">
        <v>89.15</v>
      </c>
      <c r="G677" s="31">
        <v>529.02</v>
      </c>
      <c r="H677" s="30">
        <v>76.31</v>
      </c>
      <c r="I677" s="30">
        <v>69.7</v>
      </c>
      <c r="J677" s="30">
        <v>154.41999999999999</v>
      </c>
      <c r="K677" s="30">
        <v>5.03</v>
      </c>
      <c r="L677" s="30">
        <v>58.5</v>
      </c>
      <c r="M677" s="30">
        <v>2616.08</v>
      </c>
      <c r="N677" s="30">
        <v>13.38</v>
      </c>
      <c r="O677" s="30">
        <v>0.24</v>
      </c>
      <c r="P677" s="30">
        <v>14.07</v>
      </c>
    </row>
    <row r="678" spans="1:16" s="30" customFormat="1" x14ac:dyDescent="0.25">
      <c r="B678" s="30" t="s">
        <v>37</v>
      </c>
      <c r="C678" s="31"/>
      <c r="D678" s="34">
        <f>D662+D672+D677</f>
        <v>54.12</v>
      </c>
      <c r="E678" s="34">
        <f t="shared" ref="E678:P678" si="16">E662+E672+E677</f>
        <v>51.139999999999993</v>
      </c>
      <c r="F678" s="34">
        <f t="shared" si="16"/>
        <v>298.56000000000006</v>
      </c>
      <c r="G678" s="34">
        <f t="shared" si="16"/>
        <v>1916.8874388074073</v>
      </c>
      <c r="H678" s="34">
        <f t="shared" si="16"/>
        <v>455.59000000000003</v>
      </c>
      <c r="I678" s="34">
        <f t="shared" si="16"/>
        <v>243.51</v>
      </c>
      <c r="J678" s="34">
        <f t="shared" si="16"/>
        <v>762.02</v>
      </c>
      <c r="K678" s="34">
        <f t="shared" si="16"/>
        <v>16.95</v>
      </c>
      <c r="L678" s="34">
        <f t="shared" si="16"/>
        <v>190.6</v>
      </c>
      <c r="M678" s="34">
        <f t="shared" si="16"/>
        <v>3806.59</v>
      </c>
      <c r="N678" s="34">
        <f t="shared" si="16"/>
        <v>79.55</v>
      </c>
      <c r="O678" s="34">
        <f t="shared" si="16"/>
        <v>1.1100000000000001</v>
      </c>
      <c r="P678" s="34">
        <f t="shared" si="16"/>
        <v>156.09</v>
      </c>
    </row>
    <row r="679" spans="1:16" x14ac:dyDescent="0.25">
      <c r="C679" s="10"/>
      <c r="D679" s="10"/>
      <c r="E679" s="10"/>
      <c r="F679" s="10"/>
      <c r="G679" s="10"/>
    </row>
    <row r="680" spans="1:16" x14ac:dyDescent="0.25">
      <c r="C680" s="10"/>
      <c r="D680" s="10"/>
      <c r="E680" s="10"/>
      <c r="F680" s="10"/>
      <c r="G680" s="10"/>
    </row>
    <row r="681" spans="1:16" x14ac:dyDescent="0.25">
      <c r="C681" s="10"/>
      <c r="D681" s="10"/>
      <c r="E681" s="10"/>
      <c r="F681" s="10"/>
      <c r="G681" s="10"/>
    </row>
    <row r="682" spans="1:16" x14ac:dyDescent="0.25">
      <c r="C682" s="10"/>
      <c r="D682" s="10"/>
      <c r="E682" s="10"/>
      <c r="F682" s="10"/>
      <c r="G682" s="10"/>
    </row>
    <row r="683" spans="1:16" x14ac:dyDescent="0.25">
      <c r="C683" s="10"/>
      <c r="D683" s="10"/>
      <c r="E683" s="10"/>
      <c r="F683" s="10"/>
      <c r="G683" s="10"/>
    </row>
    <row r="684" spans="1:16" x14ac:dyDescent="0.25">
      <c r="C684" s="10"/>
      <c r="D684" s="10"/>
      <c r="E684" s="10"/>
      <c r="F684" s="10"/>
      <c r="G684" s="10"/>
    </row>
    <row r="685" spans="1:16" x14ac:dyDescent="0.25">
      <c r="C685" s="10"/>
      <c r="D685" s="10"/>
      <c r="E685" s="10"/>
      <c r="F685" s="10"/>
      <c r="G685" s="10"/>
      <c r="O685" s="1">
        <v>7</v>
      </c>
    </row>
    <row r="686" spans="1:16" x14ac:dyDescent="0.25">
      <c r="C686" s="10"/>
      <c r="D686" s="10"/>
      <c r="E686" s="10"/>
      <c r="F686" s="10"/>
      <c r="G686" s="10"/>
    </row>
    <row r="687" spans="1:16" ht="15.75" customHeight="1" x14ac:dyDescent="0.25">
      <c r="A687" s="54" t="s">
        <v>12</v>
      </c>
      <c r="B687" s="48" t="s">
        <v>0</v>
      </c>
      <c r="C687" s="48" t="s">
        <v>4</v>
      </c>
      <c r="D687" s="15" t="s">
        <v>2</v>
      </c>
      <c r="E687" s="15" t="s">
        <v>6</v>
      </c>
      <c r="F687" s="48" t="s">
        <v>5</v>
      </c>
      <c r="G687" s="49" t="s">
        <v>3</v>
      </c>
      <c r="H687" s="51" t="s">
        <v>11</v>
      </c>
      <c r="I687" s="51"/>
      <c r="J687" s="51"/>
      <c r="K687" s="51"/>
      <c r="L687" s="52" t="s">
        <v>13</v>
      </c>
      <c r="M687" s="52"/>
      <c r="N687" s="52"/>
      <c r="O687" s="52"/>
      <c r="P687" s="53"/>
    </row>
    <row r="688" spans="1:16" x14ac:dyDescent="0.25">
      <c r="A688" s="55"/>
      <c r="B688" s="48"/>
      <c r="C688" s="48"/>
      <c r="D688" s="15" t="s">
        <v>1</v>
      </c>
      <c r="E688" s="15" t="s">
        <v>1</v>
      </c>
      <c r="F688" s="48"/>
      <c r="G688" s="50"/>
      <c r="H688" s="16" t="s">
        <v>7</v>
      </c>
      <c r="I688" s="16" t="s">
        <v>8</v>
      </c>
      <c r="J688" s="16" t="s">
        <v>9</v>
      </c>
      <c r="K688" s="16" t="s">
        <v>10</v>
      </c>
      <c r="L688" s="16" t="s">
        <v>14</v>
      </c>
      <c r="M688" s="16" t="s">
        <v>15</v>
      </c>
      <c r="N688" s="16" t="s">
        <v>16</v>
      </c>
      <c r="O688" s="16" t="s">
        <v>17</v>
      </c>
      <c r="P688" s="17" t="s">
        <v>18</v>
      </c>
    </row>
    <row r="689" spans="1:16" x14ac:dyDescent="0.25">
      <c r="B689" s="30" t="s">
        <v>53</v>
      </c>
      <c r="C689" s="10"/>
      <c r="D689" s="10"/>
      <c r="E689" s="10"/>
      <c r="F689" s="10"/>
      <c r="G689" s="10"/>
    </row>
    <row r="690" spans="1:16" x14ac:dyDescent="0.25">
      <c r="B690" s="25" t="s">
        <v>25</v>
      </c>
      <c r="C690" s="10"/>
      <c r="D690" s="10"/>
      <c r="E690" s="10"/>
      <c r="F690" s="10"/>
      <c r="G690" s="10"/>
    </row>
    <row r="691" spans="1:16" s="28" customFormat="1" x14ac:dyDescent="0.25">
      <c r="A691" s="28" t="str">
        <f>"340"</f>
        <v>340</v>
      </c>
      <c r="B691" s="28" t="s">
        <v>95</v>
      </c>
      <c r="C691" s="29" t="str">
        <f>"200"</f>
        <v>200</v>
      </c>
      <c r="D691" s="29">
        <v>19.22</v>
      </c>
      <c r="E691" s="29">
        <v>23.93</v>
      </c>
      <c r="F691" s="29">
        <v>2.44</v>
      </c>
      <c r="G691" s="29">
        <v>301.55010666666669</v>
      </c>
      <c r="H691" s="28">
        <v>111.14</v>
      </c>
      <c r="I691" s="28">
        <v>20.239999999999998</v>
      </c>
      <c r="J691" s="28">
        <v>273.31</v>
      </c>
      <c r="K691" s="28">
        <v>3.48</v>
      </c>
      <c r="L691" s="28">
        <v>402.04</v>
      </c>
      <c r="M691" s="28">
        <v>443.65</v>
      </c>
      <c r="N691" s="28">
        <v>1.01</v>
      </c>
      <c r="O691" s="28">
        <v>0.1</v>
      </c>
      <c r="P691" s="28">
        <v>0.19</v>
      </c>
    </row>
    <row r="692" spans="1:16" s="28" customFormat="1" x14ac:dyDescent="0.25">
      <c r="A692" s="28" t="str">
        <f>"3"</f>
        <v>3</v>
      </c>
      <c r="B692" s="28" t="s">
        <v>108</v>
      </c>
      <c r="C692" s="29" t="str">
        <f>"15"</f>
        <v>15</v>
      </c>
      <c r="D692" s="29">
        <v>3.68</v>
      </c>
      <c r="E692" s="29">
        <v>4.34</v>
      </c>
      <c r="F692" s="29">
        <v>0</v>
      </c>
      <c r="G692" s="29">
        <v>54.610499999999995</v>
      </c>
      <c r="H692" s="28">
        <v>129.36000000000001</v>
      </c>
      <c r="I692" s="28">
        <v>5.15</v>
      </c>
      <c r="J692" s="28">
        <v>73.5</v>
      </c>
      <c r="K692" s="28">
        <v>0.15</v>
      </c>
      <c r="L692" s="28">
        <v>38.22</v>
      </c>
      <c r="M692" s="28">
        <v>43.2</v>
      </c>
      <c r="N692" s="28">
        <v>0.08</v>
      </c>
      <c r="O692" s="28">
        <v>0.01</v>
      </c>
      <c r="P692" s="28">
        <v>0.1</v>
      </c>
    </row>
    <row r="693" spans="1:16" s="28" customFormat="1" x14ac:dyDescent="0.25">
      <c r="A693" s="28" t="str">
        <f>"101"</f>
        <v>101</v>
      </c>
      <c r="B693" s="28" t="s">
        <v>42</v>
      </c>
      <c r="C693" s="29" t="str">
        <f>"35"</f>
        <v>35</v>
      </c>
      <c r="D693" s="29">
        <v>1.06</v>
      </c>
      <c r="E693" s="29">
        <v>7.0000000000000007E-2</v>
      </c>
      <c r="F693" s="29">
        <v>2.23</v>
      </c>
      <c r="G693" s="29">
        <v>17.136279999999999</v>
      </c>
      <c r="H693" s="28">
        <v>6.86</v>
      </c>
      <c r="I693" s="28">
        <v>7.2</v>
      </c>
      <c r="J693" s="28">
        <v>21.27</v>
      </c>
      <c r="K693" s="28">
        <v>0.24</v>
      </c>
      <c r="L693" s="28">
        <v>0</v>
      </c>
      <c r="M693" s="28">
        <v>17.5</v>
      </c>
      <c r="N693" s="28">
        <v>7.0000000000000007E-2</v>
      </c>
      <c r="O693" s="28">
        <v>0.04</v>
      </c>
      <c r="P693" s="28">
        <v>3.43</v>
      </c>
    </row>
    <row r="694" spans="1:16" s="28" customFormat="1" x14ac:dyDescent="0.25">
      <c r="A694" s="28" t="str">
        <f>"686"</f>
        <v>686</v>
      </c>
      <c r="B694" s="28" t="s">
        <v>111</v>
      </c>
      <c r="C694" s="29" t="str">
        <f>"186"</f>
        <v>186</v>
      </c>
      <c r="D694" s="29">
        <v>0.23</v>
      </c>
      <c r="E694" s="29">
        <v>0.05</v>
      </c>
      <c r="F694" s="29">
        <v>13.43</v>
      </c>
      <c r="G694" s="29">
        <v>53.977384000000001</v>
      </c>
      <c r="H694" s="28">
        <v>2.91</v>
      </c>
      <c r="I694" s="28">
        <v>0.74</v>
      </c>
      <c r="J694" s="28">
        <v>1.33</v>
      </c>
      <c r="K694" s="28">
        <v>0.08</v>
      </c>
      <c r="L694" s="28">
        <v>0</v>
      </c>
      <c r="M694" s="28">
        <v>0.13</v>
      </c>
      <c r="N694" s="28">
        <v>0.01</v>
      </c>
      <c r="O694" s="28">
        <v>0</v>
      </c>
      <c r="P694" s="28">
        <v>1.04</v>
      </c>
    </row>
    <row r="695" spans="1:16" s="26" customFormat="1" x14ac:dyDescent="0.25">
      <c r="A695" s="26" t="str">
        <f>"-"</f>
        <v>-</v>
      </c>
      <c r="B695" s="26" t="s">
        <v>28</v>
      </c>
      <c r="C695" s="27" t="str">
        <f>"30"</f>
        <v>30</v>
      </c>
      <c r="D695" s="27">
        <v>1.98</v>
      </c>
      <c r="E695" s="27">
        <v>0.2</v>
      </c>
      <c r="F695" s="27">
        <v>14.01</v>
      </c>
      <c r="G695" s="27">
        <v>67.170299999999997</v>
      </c>
      <c r="H695" s="26">
        <v>0</v>
      </c>
      <c r="I695" s="26">
        <v>0</v>
      </c>
      <c r="J695" s="26">
        <v>0</v>
      </c>
      <c r="K695" s="26">
        <v>0</v>
      </c>
      <c r="L695" s="26">
        <v>0</v>
      </c>
      <c r="M695" s="26">
        <v>0</v>
      </c>
      <c r="N695" s="26">
        <v>0</v>
      </c>
      <c r="O695" s="26">
        <v>0</v>
      </c>
      <c r="P695" s="26">
        <v>0</v>
      </c>
    </row>
    <row r="696" spans="1:16" s="30" customFormat="1" x14ac:dyDescent="0.25">
      <c r="B696" s="30" t="s">
        <v>29</v>
      </c>
      <c r="C696" s="31"/>
      <c r="D696" s="31">
        <v>26.17</v>
      </c>
      <c r="E696" s="31">
        <v>28.58</v>
      </c>
      <c r="F696" s="31">
        <v>32.11</v>
      </c>
      <c r="G696" s="31">
        <v>494.44</v>
      </c>
      <c r="H696" s="30">
        <v>250.28</v>
      </c>
      <c r="I696" s="30">
        <v>33.33</v>
      </c>
      <c r="J696" s="30">
        <v>369.4</v>
      </c>
      <c r="K696" s="30">
        <v>3.94</v>
      </c>
      <c r="L696" s="30">
        <v>440.26</v>
      </c>
      <c r="M696" s="30">
        <v>504.48</v>
      </c>
      <c r="N696" s="30">
        <v>1.1599999999999999</v>
      </c>
      <c r="O696" s="30">
        <v>0.14000000000000001</v>
      </c>
      <c r="P696" s="30">
        <v>4.76</v>
      </c>
    </row>
    <row r="697" spans="1:16" x14ac:dyDescent="0.25">
      <c r="B697" s="25" t="s">
        <v>30</v>
      </c>
      <c r="C697" s="10"/>
      <c r="D697" s="10"/>
      <c r="E697" s="10"/>
      <c r="F697" s="10"/>
      <c r="G697" s="10"/>
    </row>
    <row r="698" spans="1:16" s="28" customFormat="1" x14ac:dyDescent="0.25">
      <c r="A698" s="28" t="str">
        <f>"фирм"</f>
        <v>фирм</v>
      </c>
      <c r="B698" s="28" t="s">
        <v>178</v>
      </c>
      <c r="C698" s="29" t="str">
        <f>"60"</f>
        <v>60</v>
      </c>
      <c r="D698" s="29">
        <v>0.63</v>
      </c>
      <c r="E698" s="29">
        <v>5.98</v>
      </c>
      <c r="F698" s="29">
        <v>3.75</v>
      </c>
      <c r="G698" s="29">
        <v>73.656172800000007</v>
      </c>
      <c r="H698" s="28">
        <v>19.260000000000002</v>
      </c>
      <c r="I698" s="28">
        <v>9.14</v>
      </c>
      <c r="J698" s="28">
        <v>15.76</v>
      </c>
      <c r="K698" s="28">
        <v>0.67</v>
      </c>
      <c r="L698" s="28">
        <v>0</v>
      </c>
      <c r="M698" s="28">
        <v>133.61000000000001</v>
      </c>
      <c r="N698" s="28">
        <v>2.73</v>
      </c>
      <c r="O698" s="28">
        <v>0.02</v>
      </c>
      <c r="P698" s="28">
        <v>11.76</v>
      </c>
    </row>
    <row r="699" spans="1:16" s="28" customFormat="1" x14ac:dyDescent="0.25">
      <c r="A699" s="28" t="str">
        <f>"139"</f>
        <v>139</v>
      </c>
      <c r="B699" s="28" t="s">
        <v>65</v>
      </c>
      <c r="C699" s="29" t="str">
        <f>"250"</f>
        <v>250</v>
      </c>
      <c r="D699" s="29">
        <v>5.32</v>
      </c>
      <c r="E699" s="29">
        <v>4.67</v>
      </c>
      <c r="F699" s="29">
        <v>18.809999999999999</v>
      </c>
      <c r="G699" s="29">
        <v>146.61273449999999</v>
      </c>
      <c r="H699" s="28">
        <v>40.18</v>
      </c>
      <c r="I699" s="28">
        <v>37.4</v>
      </c>
      <c r="J699" s="28">
        <v>101.55</v>
      </c>
      <c r="K699" s="28">
        <v>1.96</v>
      </c>
      <c r="L699" s="28">
        <v>29.5</v>
      </c>
      <c r="M699" s="28">
        <v>245.8</v>
      </c>
      <c r="N699" s="28">
        <v>0.33</v>
      </c>
      <c r="O699" s="28">
        <v>0.2</v>
      </c>
      <c r="P699" s="28">
        <v>5.2</v>
      </c>
    </row>
    <row r="700" spans="1:16" s="28" customFormat="1" x14ac:dyDescent="0.25">
      <c r="A700" s="28" t="str">
        <f>""</f>
        <v/>
      </c>
      <c r="B700" s="28" t="s">
        <v>66</v>
      </c>
      <c r="C700" s="29" t="str">
        <f>"20"</f>
        <v>20</v>
      </c>
      <c r="D700" s="29">
        <v>4.0599999999999996</v>
      </c>
      <c r="E700" s="29">
        <v>2.9</v>
      </c>
      <c r="F700" s="29">
        <v>0.18</v>
      </c>
      <c r="G700" s="29">
        <v>43.140479999999997</v>
      </c>
      <c r="H700" s="28">
        <v>2.86</v>
      </c>
      <c r="I700" s="28">
        <v>4.1500000000000004</v>
      </c>
      <c r="J700" s="28">
        <v>33.229999999999997</v>
      </c>
      <c r="K700" s="28">
        <v>0.54</v>
      </c>
      <c r="L700" s="28">
        <v>2</v>
      </c>
      <c r="M700" s="28">
        <v>4.16</v>
      </c>
      <c r="N700" s="28">
        <v>0.11</v>
      </c>
      <c r="O700" s="28">
        <v>0.01</v>
      </c>
      <c r="P700" s="28">
        <v>0.06</v>
      </c>
    </row>
    <row r="701" spans="1:16" s="28" customFormat="1" x14ac:dyDescent="0.25">
      <c r="A701" s="28" t="str">
        <f>"374"</f>
        <v>374</v>
      </c>
      <c r="B701" s="28" t="s">
        <v>49</v>
      </c>
      <c r="C701" s="29" t="str">
        <f>"110"</f>
        <v>110</v>
      </c>
      <c r="D701" s="29">
        <v>13.68</v>
      </c>
      <c r="E701" s="29">
        <v>2.84</v>
      </c>
      <c r="F701" s="29">
        <v>2.4900000000000002</v>
      </c>
      <c r="G701" s="29">
        <v>90.727451999999985</v>
      </c>
      <c r="H701" s="28">
        <v>28.14</v>
      </c>
      <c r="I701" s="28">
        <v>39.64</v>
      </c>
      <c r="J701" s="28">
        <v>162.68</v>
      </c>
      <c r="K701" s="28">
        <v>0.72</v>
      </c>
      <c r="L701" s="28">
        <v>7.78</v>
      </c>
      <c r="M701" s="28">
        <v>234.52</v>
      </c>
      <c r="N701" s="28">
        <v>1.68</v>
      </c>
      <c r="O701" s="28">
        <v>0.09</v>
      </c>
      <c r="P701" s="28">
        <v>1.96</v>
      </c>
    </row>
    <row r="702" spans="1:16" s="28" customFormat="1" x14ac:dyDescent="0.25">
      <c r="A702" s="28" t="str">
        <f>"639"</f>
        <v>639</v>
      </c>
      <c r="B702" s="28" t="s">
        <v>77</v>
      </c>
      <c r="C702" s="29" t="str">
        <f>"180"</f>
        <v>180</v>
      </c>
      <c r="D702" s="29">
        <v>0.92</v>
      </c>
      <c r="E702" s="29">
        <v>0.05</v>
      </c>
      <c r="F702" s="29">
        <v>26.58</v>
      </c>
      <c r="G702" s="29">
        <v>112.28799599999999</v>
      </c>
      <c r="H702" s="28">
        <v>28.46</v>
      </c>
      <c r="I702" s="28">
        <v>17.96</v>
      </c>
      <c r="J702" s="28">
        <v>24.44</v>
      </c>
      <c r="K702" s="28">
        <v>0.61</v>
      </c>
      <c r="L702" s="28">
        <v>0</v>
      </c>
      <c r="M702" s="28">
        <v>104.94</v>
      </c>
      <c r="N702" s="28">
        <v>0.99</v>
      </c>
      <c r="O702" s="28">
        <v>0.02</v>
      </c>
      <c r="P702" s="28">
        <v>0.28999999999999998</v>
      </c>
    </row>
    <row r="703" spans="1:16" s="28" customFormat="1" x14ac:dyDescent="0.25">
      <c r="A703" s="28" t="str">
        <f>"520"</f>
        <v>520</v>
      </c>
      <c r="B703" s="28" t="s">
        <v>76</v>
      </c>
      <c r="C703" s="29" t="str">
        <f>"180"</f>
        <v>180</v>
      </c>
      <c r="D703" s="29">
        <v>3.76</v>
      </c>
      <c r="E703" s="29">
        <v>4.91</v>
      </c>
      <c r="F703" s="29">
        <v>23.53</v>
      </c>
      <c r="G703" s="29">
        <v>159.80474999999998</v>
      </c>
      <c r="H703" s="28">
        <v>49.57</v>
      </c>
      <c r="I703" s="28">
        <v>35.729999999999997</v>
      </c>
      <c r="J703" s="28">
        <v>105.9</v>
      </c>
      <c r="K703" s="28">
        <v>1.31</v>
      </c>
      <c r="L703" s="28">
        <v>25.8</v>
      </c>
      <c r="M703" s="28">
        <v>33.5</v>
      </c>
      <c r="N703" s="28">
        <v>0.2</v>
      </c>
      <c r="O703" s="28">
        <v>0.14000000000000001</v>
      </c>
      <c r="P703" s="28">
        <v>6.24</v>
      </c>
    </row>
    <row r="704" spans="1:16" s="28" customFormat="1" x14ac:dyDescent="0.25">
      <c r="A704" s="28" t="str">
        <f>"-"</f>
        <v>-</v>
      </c>
      <c r="B704" s="28" t="s">
        <v>28</v>
      </c>
      <c r="C704" s="29" t="str">
        <f>"30"</f>
        <v>30</v>
      </c>
      <c r="D704" s="29">
        <v>1.98</v>
      </c>
      <c r="E704" s="29">
        <v>0.2</v>
      </c>
      <c r="F704" s="29">
        <v>14.01</v>
      </c>
      <c r="G704" s="29">
        <v>67.440299999999993</v>
      </c>
      <c r="H704" s="28">
        <v>4.49</v>
      </c>
      <c r="I704" s="28">
        <v>6.63</v>
      </c>
      <c r="J704" s="28">
        <v>17.489999999999998</v>
      </c>
      <c r="K704" s="28">
        <v>0.46</v>
      </c>
      <c r="L704" s="28">
        <v>0</v>
      </c>
      <c r="M704" s="28">
        <v>0</v>
      </c>
      <c r="N704" s="28">
        <v>0.39</v>
      </c>
      <c r="O704" s="28">
        <v>0.04</v>
      </c>
      <c r="P704" s="28">
        <v>0</v>
      </c>
    </row>
    <row r="705" spans="1:16" s="26" customFormat="1" x14ac:dyDescent="0.25">
      <c r="A705" s="26" t="str">
        <f>"-"</f>
        <v>-</v>
      </c>
      <c r="B705" s="26" t="s">
        <v>32</v>
      </c>
      <c r="C705" s="27" t="str">
        <f>"30"</f>
        <v>30</v>
      </c>
      <c r="D705" s="27">
        <v>1.98</v>
      </c>
      <c r="E705" s="27">
        <v>0.36</v>
      </c>
      <c r="F705" s="27">
        <v>10.02</v>
      </c>
      <c r="G705" s="27">
        <v>58.013999999999996</v>
      </c>
      <c r="H705" s="26">
        <v>10.5</v>
      </c>
      <c r="I705" s="26">
        <v>14.1</v>
      </c>
      <c r="J705" s="26">
        <v>47.4</v>
      </c>
      <c r="K705" s="26">
        <v>1.17</v>
      </c>
      <c r="L705" s="26">
        <v>0</v>
      </c>
      <c r="M705" s="26">
        <v>0.3</v>
      </c>
      <c r="N705" s="26">
        <v>0.42</v>
      </c>
      <c r="O705" s="26">
        <v>0.05</v>
      </c>
      <c r="P705" s="26">
        <v>0</v>
      </c>
    </row>
    <row r="706" spans="1:16" s="30" customFormat="1" x14ac:dyDescent="0.25">
      <c r="B706" s="30" t="s">
        <v>33</v>
      </c>
      <c r="C706" s="31"/>
      <c r="D706" s="31">
        <v>32.33</v>
      </c>
      <c r="E706" s="31">
        <v>21.9</v>
      </c>
      <c r="F706" s="31">
        <v>99.36</v>
      </c>
      <c r="G706" s="31">
        <v>751.68</v>
      </c>
      <c r="H706" s="30">
        <v>183.46</v>
      </c>
      <c r="I706" s="30">
        <v>164.75</v>
      </c>
      <c r="J706" s="30">
        <v>508.45</v>
      </c>
      <c r="K706" s="30">
        <v>7.44</v>
      </c>
      <c r="L706" s="30">
        <v>65.08</v>
      </c>
      <c r="M706" s="30">
        <v>756.83</v>
      </c>
      <c r="N706" s="30">
        <v>6.84</v>
      </c>
      <c r="O706" s="30">
        <v>0.56000000000000005</v>
      </c>
      <c r="P706" s="30">
        <v>25.5</v>
      </c>
    </row>
    <row r="707" spans="1:16" x14ac:dyDescent="0.25">
      <c r="B707" s="25" t="s">
        <v>34</v>
      </c>
      <c r="C707" s="10"/>
      <c r="D707" s="10"/>
      <c r="E707" s="10"/>
      <c r="F707" s="10"/>
      <c r="G707" s="10"/>
    </row>
    <row r="708" spans="1:16" s="28" customFormat="1" x14ac:dyDescent="0.25">
      <c r="A708" s="28" t="str">
        <f>"766"</f>
        <v>766</v>
      </c>
      <c r="B708" s="28" t="s">
        <v>131</v>
      </c>
      <c r="C708" s="29" t="str">
        <f>"100"</f>
        <v>100</v>
      </c>
      <c r="D708" s="29">
        <v>8.07</v>
      </c>
      <c r="E708" s="29">
        <v>6.15</v>
      </c>
      <c r="F708" s="29">
        <v>55.62</v>
      </c>
      <c r="G708" s="29">
        <v>318.25280059999994</v>
      </c>
      <c r="H708" s="28">
        <v>17.78</v>
      </c>
      <c r="I708" s="28">
        <v>11.74</v>
      </c>
      <c r="J708" s="28">
        <v>63.43</v>
      </c>
      <c r="K708" s="28">
        <v>0.95</v>
      </c>
      <c r="L708" s="28">
        <v>6.32</v>
      </c>
      <c r="M708" s="28">
        <v>6.92</v>
      </c>
      <c r="N708" s="28">
        <v>3.42</v>
      </c>
      <c r="O708" s="28">
        <v>0.11</v>
      </c>
      <c r="P708" s="28">
        <v>0</v>
      </c>
    </row>
    <row r="709" spans="1:16" s="26" customFormat="1" x14ac:dyDescent="0.25">
      <c r="A709" s="26" t="str">
        <f>"-"</f>
        <v>-</v>
      </c>
      <c r="B709" s="26" t="s">
        <v>89</v>
      </c>
      <c r="C709" s="27" t="str">
        <f>"180"</f>
        <v>180</v>
      </c>
      <c r="D709" s="27">
        <v>4.96</v>
      </c>
      <c r="E709" s="27">
        <v>4.5599999999999996</v>
      </c>
      <c r="F709" s="27">
        <v>8.93</v>
      </c>
      <c r="G709" s="27">
        <v>95.38</v>
      </c>
      <c r="H709" s="26">
        <v>182.4</v>
      </c>
      <c r="I709" s="26">
        <v>19.95</v>
      </c>
      <c r="J709" s="26">
        <v>119.7</v>
      </c>
      <c r="K709" s="26">
        <v>0.15</v>
      </c>
      <c r="L709" s="26">
        <v>19</v>
      </c>
      <c r="M709" s="26">
        <v>41.8</v>
      </c>
      <c r="N709" s="26">
        <v>0</v>
      </c>
      <c r="O709" s="26">
        <v>0.04</v>
      </c>
      <c r="P709" s="26">
        <v>0.74</v>
      </c>
    </row>
    <row r="710" spans="1:16" s="30" customFormat="1" x14ac:dyDescent="0.25">
      <c r="B710" s="30" t="s">
        <v>36</v>
      </c>
      <c r="C710" s="31"/>
      <c r="D710" s="31">
        <v>13.03</v>
      </c>
      <c r="E710" s="31">
        <v>10.71</v>
      </c>
      <c r="F710" s="31">
        <v>64.55</v>
      </c>
      <c r="G710" s="31">
        <v>413.63</v>
      </c>
      <c r="H710" s="30">
        <v>200.18</v>
      </c>
      <c r="I710" s="30">
        <v>31.69</v>
      </c>
      <c r="J710" s="30">
        <v>183.13</v>
      </c>
      <c r="K710" s="30">
        <v>1.1000000000000001</v>
      </c>
      <c r="L710" s="30">
        <v>25.32</v>
      </c>
      <c r="M710" s="30">
        <v>48.72</v>
      </c>
      <c r="N710" s="30">
        <v>3.42</v>
      </c>
      <c r="O710" s="30">
        <v>0.15</v>
      </c>
      <c r="P710" s="30">
        <v>0.74</v>
      </c>
    </row>
    <row r="711" spans="1:16" s="30" customFormat="1" x14ac:dyDescent="0.25">
      <c r="B711" s="30" t="s">
        <v>37</v>
      </c>
      <c r="C711" s="31"/>
      <c r="D711" s="31">
        <v>71.53</v>
      </c>
      <c r="E711" s="31">
        <v>61.19</v>
      </c>
      <c r="F711" s="31">
        <v>196.02</v>
      </c>
      <c r="G711" s="31">
        <v>1659.76</v>
      </c>
      <c r="H711" s="30">
        <v>633.91999999999996</v>
      </c>
      <c r="I711" s="30">
        <v>229.77</v>
      </c>
      <c r="J711" s="30">
        <v>1060.98</v>
      </c>
      <c r="K711" s="30">
        <v>12.48</v>
      </c>
      <c r="L711" s="30">
        <v>530.65</v>
      </c>
      <c r="M711" s="30">
        <v>1310.03</v>
      </c>
      <c r="N711" s="30">
        <v>11.42</v>
      </c>
      <c r="O711" s="30">
        <v>0.85</v>
      </c>
      <c r="P711" s="30">
        <v>31.01</v>
      </c>
    </row>
    <row r="712" spans="1:16" x14ac:dyDescent="0.25">
      <c r="C712" s="10"/>
      <c r="D712" s="10"/>
      <c r="E712" s="10"/>
      <c r="F712" s="10"/>
      <c r="G712" s="10"/>
    </row>
    <row r="713" spans="1:16" x14ac:dyDescent="0.25">
      <c r="C713" s="10"/>
      <c r="D713" s="10"/>
      <c r="E713" s="10"/>
      <c r="F713" s="10"/>
      <c r="G713" s="10"/>
    </row>
    <row r="714" spans="1:16" x14ac:dyDescent="0.25">
      <c r="C714" s="10"/>
      <c r="D714" s="10"/>
      <c r="E714" s="10"/>
      <c r="F714" s="10"/>
      <c r="G714" s="10"/>
    </row>
    <row r="715" spans="1:16" x14ac:dyDescent="0.25">
      <c r="C715" s="10"/>
      <c r="D715" s="10"/>
      <c r="E715" s="10"/>
      <c r="F715" s="10"/>
      <c r="G715" s="10"/>
    </row>
    <row r="716" spans="1:16" x14ac:dyDescent="0.25">
      <c r="C716" s="10"/>
      <c r="D716" s="10"/>
      <c r="E716" s="10"/>
      <c r="F716" s="10"/>
      <c r="G716" s="10"/>
    </row>
    <row r="717" spans="1:16" x14ac:dyDescent="0.25">
      <c r="C717" s="10"/>
      <c r="D717" s="10"/>
      <c r="E717" s="10"/>
      <c r="F717" s="10"/>
      <c r="G717" s="10"/>
    </row>
    <row r="718" spans="1:16" x14ac:dyDescent="0.25">
      <c r="C718" s="10"/>
      <c r="D718" s="10"/>
      <c r="E718" s="10"/>
      <c r="F718" s="10"/>
      <c r="G718" s="10"/>
    </row>
    <row r="719" spans="1:16" x14ac:dyDescent="0.25">
      <c r="C719" s="10"/>
      <c r="D719" s="10"/>
      <c r="E719" s="10"/>
      <c r="F719" s="10"/>
      <c r="G719" s="10"/>
    </row>
    <row r="720" spans="1:16" x14ac:dyDescent="0.25">
      <c r="C720" s="10"/>
      <c r="D720" s="10"/>
      <c r="E720" s="10"/>
      <c r="F720" s="10"/>
      <c r="G720" s="10"/>
      <c r="O720" s="1">
        <v>8</v>
      </c>
    </row>
    <row r="721" spans="1:16" x14ac:dyDescent="0.25">
      <c r="C721" s="10"/>
      <c r="D721" s="10"/>
      <c r="E721" s="10"/>
      <c r="F721" s="10"/>
      <c r="G721" s="10"/>
    </row>
    <row r="722" spans="1:16" ht="15.75" customHeight="1" x14ac:dyDescent="0.25">
      <c r="A722" s="54" t="s">
        <v>12</v>
      </c>
      <c r="B722" s="48" t="s">
        <v>0</v>
      </c>
      <c r="C722" s="48" t="s">
        <v>4</v>
      </c>
      <c r="D722" s="15" t="s">
        <v>2</v>
      </c>
      <c r="E722" s="15" t="s">
        <v>6</v>
      </c>
      <c r="F722" s="48" t="s">
        <v>5</v>
      </c>
      <c r="G722" s="49" t="s">
        <v>3</v>
      </c>
      <c r="H722" s="51" t="s">
        <v>11</v>
      </c>
      <c r="I722" s="51"/>
      <c r="J722" s="51"/>
      <c r="K722" s="51"/>
      <c r="L722" s="52" t="s">
        <v>13</v>
      </c>
      <c r="M722" s="52"/>
      <c r="N722" s="52"/>
      <c r="O722" s="52"/>
      <c r="P722" s="53"/>
    </row>
    <row r="723" spans="1:16" x14ac:dyDescent="0.25">
      <c r="A723" s="55"/>
      <c r="B723" s="48"/>
      <c r="C723" s="48"/>
      <c r="D723" s="15" t="s">
        <v>1</v>
      </c>
      <c r="E723" s="15" t="s">
        <v>1</v>
      </c>
      <c r="F723" s="48"/>
      <c r="G723" s="50"/>
      <c r="H723" s="16" t="s">
        <v>7</v>
      </c>
      <c r="I723" s="16" t="s">
        <v>8</v>
      </c>
      <c r="J723" s="16" t="s">
        <v>9</v>
      </c>
      <c r="K723" s="16" t="s">
        <v>10</v>
      </c>
      <c r="L723" s="16" t="s">
        <v>14</v>
      </c>
      <c r="M723" s="16" t="s">
        <v>15</v>
      </c>
      <c r="N723" s="16" t="s">
        <v>16</v>
      </c>
      <c r="O723" s="16" t="s">
        <v>17</v>
      </c>
      <c r="P723" s="17" t="s">
        <v>18</v>
      </c>
    </row>
    <row r="724" spans="1:16" x14ac:dyDescent="0.25">
      <c r="B724" s="30" t="s">
        <v>54</v>
      </c>
      <c r="C724" s="10"/>
      <c r="D724" s="10"/>
      <c r="E724" s="10"/>
      <c r="F724" s="10"/>
      <c r="G724" s="10"/>
    </row>
    <row r="725" spans="1:16" x14ac:dyDescent="0.25">
      <c r="B725" s="25" t="s">
        <v>25</v>
      </c>
      <c r="C725" s="10"/>
      <c r="D725" s="10"/>
      <c r="E725" s="10"/>
      <c r="F725" s="10"/>
      <c r="G725" s="10"/>
    </row>
    <row r="726" spans="1:16" s="28" customFormat="1" x14ac:dyDescent="0.25">
      <c r="A726" s="28" t="str">
        <f>"366"</f>
        <v>366</v>
      </c>
      <c r="B726" s="28" t="s">
        <v>183</v>
      </c>
      <c r="C726" s="47" t="s">
        <v>185</v>
      </c>
      <c r="D726" s="29">
        <v>33.85</v>
      </c>
      <c r="E726" s="29">
        <v>24.7</v>
      </c>
      <c r="F726" s="29">
        <v>44.97</v>
      </c>
      <c r="G726" s="29">
        <v>540.59</v>
      </c>
      <c r="H726" s="28">
        <v>348.7</v>
      </c>
      <c r="I726" s="28">
        <v>50.5</v>
      </c>
      <c r="J726" s="28">
        <v>403</v>
      </c>
      <c r="K726" s="28">
        <v>1.17</v>
      </c>
      <c r="L726" s="28">
        <v>154.69999999999999</v>
      </c>
      <c r="M726" s="28">
        <v>178.62</v>
      </c>
      <c r="N726" s="28">
        <v>0.85</v>
      </c>
      <c r="O726" s="28">
        <v>0.1</v>
      </c>
      <c r="P726" s="28">
        <v>0.59</v>
      </c>
    </row>
    <row r="727" spans="1:16" s="28" customFormat="1" x14ac:dyDescent="0.25">
      <c r="A727" s="28" t="str">
        <f>"Фирм"</f>
        <v>Фирм</v>
      </c>
      <c r="B727" s="28" t="s">
        <v>156</v>
      </c>
      <c r="C727" s="29" t="str">
        <f>"180"</f>
        <v>180</v>
      </c>
      <c r="D727" s="29">
        <v>0.08</v>
      </c>
      <c r="E727" s="29">
        <v>0.02</v>
      </c>
      <c r="F727" s="29">
        <v>21.82</v>
      </c>
      <c r="G727" s="29">
        <v>84.065190000000001</v>
      </c>
      <c r="H727" s="28">
        <v>3.5</v>
      </c>
      <c r="I727" s="28">
        <v>1.07</v>
      </c>
      <c r="J727" s="28">
        <v>1.86</v>
      </c>
      <c r="K727" s="28">
        <v>0.09</v>
      </c>
      <c r="L727" s="28">
        <v>0</v>
      </c>
      <c r="M727" s="28">
        <v>0.7</v>
      </c>
      <c r="N727" s="28">
        <v>0.02</v>
      </c>
      <c r="O727" s="28">
        <v>0</v>
      </c>
      <c r="P727" s="28">
        <v>2.09</v>
      </c>
    </row>
    <row r="728" spans="1:16" s="26" customFormat="1" x14ac:dyDescent="0.25">
      <c r="A728" s="26" t="str">
        <f>"-"</f>
        <v>-</v>
      </c>
      <c r="B728" s="26" t="s">
        <v>28</v>
      </c>
      <c r="C728" s="27" t="str">
        <f>"30"</f>
        <v>30</v>
      </c>
      <c r="D728" s="27">
        <v>1.98</v>
      </c>
      <c r="E728" s="27">
        <v>0.2</v>
      </c>
      <c r="F728" s="27">
        <v>14.01</v>
      </c>
      <c r="G728" s="27">
        <v>67.170299999999997</v>
      </c>
      <c r="H728" s="26">
        <v>0</v>
      </c>
      <c r="I728" s="26">
        <v>0</v>
      </c>
      <c r="J728" s="26">
        <v>0</v>
      </c>
      <c r="K728" s="26">
        <v>0</v>
      </c>
      <c r="L728" s="26">
        <v>0</v>
      </c>
      <c r="M728" s="26">
        <v>0</v>
      </c>
      <c r="N728" s="26">
        <v>0</v>
      </c>
      <c r="O728" s="26">
        <v>0</v>
      </c>
      <c r="P728" s="26">
        <v>0</v>
      </c>
    </row>
    <row r="729" spans="1:16" s="30" customFormat="1" x14ac:dyDescent="0.25">
      <c r="B729" s="30" t="s">
        <v>29</v>
      </c>
      <c r="C729" s="31"/>
      <c r="D729" s="31">
        <f t="shared" ref="D729:P729" si="17">SUM(D726:D728)</f>
        <v>35.909999999999997</v>
      </c>
      <c r="E729" s="31">
        <f t="shared" si="17"/>
        <v>24.919999999999998</v>
      </c>
      <c r="F729" s="31">
        <f t="shared" si="17"/>
        <v>80.8</v>
      </c>
      <c r="G729" s="31">
        <f t="shared" si="17"/>
        <v>691.82549000000006</v>
      </c>
      <c r="H729" s="30">
        <f t="shared" si="17"/>
        <v>352.2</v>
      </c>
      <c r="I729" s="30">
        <f t="shared" si="17"/>
        <v>51.57</v>
      </c>
      <c r="J729" s="30">
        <f t="shared" si="17"/>
        <v>404.86</v>
      </c>
      <c r="K729" s="30">
        <f t="shared" si="17"/>
        <v>1.26</v>
      </c>
      <c r="L729" s="30">
        <f t="shared" si="17"/>
        <v>154.69999999999999</v>
      </c>
      <c r="M729" s="30">
        <f t="shared" si="17"/>
        <v>179.32</v>
      </c>
      <c r="N729" s="30">
        <f t="shared" si="17"/>
        <v>0.87</v>
      </c>
      <c r="O729" s="30">
        <f t="shared" si="17"/>
        <v>0.1</v>
      </c>
      <c r="P729" s="30">
        <f t="shared" si="17"/>
        <v>2.6799999999999997</v>
      </c>
    </row>
    <row r="730" spans="1:16" x14ac:dyDescent="0.25">
      <c r="B730" s="25" t="s">
        <v>30</v>
      </c>
      <c r="C730" s="10"/>
      <c r="D730" s="10"/>
      <c r="E730" s="10"/>
      <c r="F730" s="10"/>
      <c r="G730" s="10"/>
    </row>
    <row r="731" spans="1:16" s="28" customFormat="1" x14ac:dyDescent="0.25">
      <c r="A731" s="28" t="str">
        <f>"фирм"</f>
        <v>фирм</v>
      </c>
      <c r="B731" s="28" t="s">
        <v>47</v>
      </c>
      <c r="C731" s="29" t="str">
        <f>"60"</f>
        <v>60</v>
      </c>
      <c r="D731" s="29">
        <v>1.02</v>
      </c>
      <c r="E731" s="29">
        <v>5.38</v>
      </c>
      <c r="F731" s="29">
        <v>6.44</v>
      </c>
      <c r="G731" s="29">
        <v>79.257391799999994</v>
      </c>
      <c r="H731" s="28">
        <v>17.059999999999999</v>
      </c>
      <c r="I731" s="28">
        <v>5.6</v>
      </c>
      <c r="J731" s="28">
        <v>10.95</v>
      </c>
      <c r="K731" s="28">
        <v>0.22</v>
      </c>
      <c r="L731" s="28">
        <v>0</v>
      </c>
      <c r="M731" s="28">
        <v>1.21</v>
      </c>
      <c r="N731" s="28">
        <v>2.68</v>
      </c>
      <c r="O731" s="28">
        <v>0.01</v>
      </c>
      <c r="P731" s="28">
        <v>7.24</v>
      </c>
    </row>
    <row r="732" spans="1:16" s="28" customFormat="1" x14ac:dyDescent="0.25">
      <c r="A732" s="28" t="str">
        <f>"140"</f>
        <v>140</v>
      </c>
      <c r="B732" s="28" t="s">
        <v>93</v>
      </c>
      <c r="C732" s="29" t="str">
        <f>"250"</f>
        <v>250</v>
      </c>
      <c r="D732" s="29">
        <v>3.06</v>
      </c>
      <c r="E732" s="29">
        <v>3.15</v>
      </c>
      <c r="F732" s="29">
        <v>19.260000000000002</v>
      </c>
      <c r="G732" s="29">
        <v>123.05780889500001</v>
      </c>
      <c r="H732" s="28">
        <v>23.85</v>
      </c>
      <c r="I732" s="28">
        <v>24.26</v>
      </c>
      <c r="J732" s="28">
        <v>65.36</v>
      </c>
      <c r="K732" s="28">
        <v>1.03</v>
      </c>
      <c r="L732" s="28">
        <v>23.83</v>
      </c>
      <c r="M732" s="28">
        <v>239.59</v>
      </c>
      <c r="N732" s="28">
        <v>0.35</v>
      </c>
      <c r="O732" s="28">
        <v>0.1</v>
      </c>
      <c r="P732" s="28">
        <v>7.2</v>
      </c>
    </row>
    <row r="733" spans="1:16" s="28" customFormat="1" x14ac:dyDescent="0.25">
      <c r="A733" s="28" t="str">
        <f>"Фирм"</f>
        <v>Фирм</v>
      </c>
      <c r="B733" s="28" t="s">
        <v>116</v>
      </c>
      <c r="C733" s="29" t="str">
        <f>"100"</f>
        <v>100</v>
      </c>
      <c r="D733" s="29">
        <v>10.38</v>
      </c>
      <c r="E733" s="29">
        <v>17.8</v>
      </c>
      <c r="F733" s="29">
        <v>3.91</v>
      </c>
      <c r="G733" s="29">
        <v>218.68074124999995</v>
      </c>
      <c r="H733" s="28">
        <v>25.96</v>
      </c>
      <c r="I733" s="28">
        <v>13.36</v>
      </c>
      <c r="J733" s="28">
        <v>103.58</v>
      </c>
      <c r="K733" s="28">
        <v>1.05</v>
      </c>
      <c r="L733" s="28">
        <v>47.35</v>
      </c>
      <c r="M733" s="28">
        <v>63.94</v>
      </c>
      <c r="N733" s="28">
        <v>3.16</v>
      </c>
      <c r="O733" s="28">
        <v>0.04</v>
      </c>
      <c r="P733" s="28">
        <v>0.88</v>
      </c>
    </row>
    <row r="734" spans="1:16" s="28" customFormat="1" x14ac:dyDescent="0.25">
      <c r="A734" s="28" t="str">
        <f>""</f>
        <v/>
      </c>
      <c r="B734" s="28" t="s">
        <v>75</v>
      </c>
      <c r="C734" s="29" t="str">
        <f>"15"</f>
        <v>15</v>
      </c>
      <c r="D734" s="29">
        <v>3.44</v>
      </c>
      <c r="E734" s="29">
        <v>2.9</v>
      </c>
      <c r="F734" s="29">
        <v>0</v>
      </c>
      <c r="G734" s="29">
        <v>39.841200000000001</v>
      </c>
      <c r="H734" s="28">
        <v>2.69</v>
      </c>
      <c r="I734" s="28">
        <v>2.84</v>
      </c>
      <c r="J734" s="28">
        <v>24.26</v>
      </c>
      <c r="K734" s="28">
        <v>0.27</v>
      </c>
      <c r="L734" s="28">
        <v>7.35</v>
      </c>
      <c r="M734" s="28">
        <v>15.12</v>
      </c>
      <c r="N734" s="28">
        <v>0.11</v>
      </c>
      <c r="O734" s="28">
        <v>0.01</v>
      </c>
      <c r="P734" s="28">
        <v>0.11</v>
      </c>
    </row>
    <row r="735" spans="1:16" s="28" customFormat="1" x14ac:dyDescent="0.25">
      <c r="A735" s="28" t="str">
        <f>"511"</f>
        <v>511</v>
      </c>
      <c r="B735" s="28" t="s">
        <v>157</v>
      </c>
      <c r="C735" s="29" t="str">
        <f>"180"</f>
        <v>180</v>
      </c>
      <c r="D735" s="29">
        <v>4.4000000000000004</v>
      </c>
      <c r="E735" s="29">
        <v>4.03</v>
      </c>
      <c r="F735" s="29">
        <v>44.54</v>
      </c>
      <c r="G735" s="29">
        <v>240.01032839999999</v>
      </c>
      <c r="H735" s="28">
        <v>57.71</v>
      </c>
      <c r="I735" s="28">
        <v>63.06</v>
      </c>
      <c r="J735" s="28">
        <v>127.73</v>
      </c>
      <c r="K735" s="28">
        <v>1.3</v>
      </c>
      <c r="L735" s="28">
        <v>19.2</v>
      </c>
      <c r="M735" s="28">
        <v>44.04</v>
      </c>
      <c r="N735" s="28">
        <v>0.7</v>
      </c>
      <c r="O735" s="28">
        <v>0.08</v>
      </c>
      <c r="P735" s="28">
        <v>7.92</v>
      </c>
    </row>
    <row r="736" spans="1:16" s="28" customFormat="1" x14ac:dyDescent="0.25">
      <c r="A736" s="28" t="str">
        <f>"фирм"</f>
        <v>фирм</v>
      </c>
      <c r="B736" s="28" t="s">
        <v>118</v>
      </c>
      <c r="C736" s="29" t="str">
        <f>"180"</f>
        <v>180</v>
      </c>
      <c r="D736" s="29">
        <v>0.38</v>
      </c>
      <c r="E736" s="29">
        <v>7.0000000000000007E-2</v>
      </c>
      <c r="F736" s="29">
        <v>17.57</v>
      </c>
      <c r="G736" s="29">
        <v>73.476810000000015</v>
      </c>
      <c r="H736" s="28">
        <v>85.36</v>
      </c>
      <c r="I736" s="28">
        <v>57.09</v>
      </c>
      <c r="J736" s="28">
        <v>65.41</v>
      </c>
      <c r="K736" s="28">
        <v>1.33</v>
      </c>
      <c r="L736" s="28">
        <v>0</v>
      </c>
      <c r="M736" s="28">
        <v>98.7</v>
      </c>
      <c r="N736" s="28">
        <v>1.05</v>
      </c>
      <c r="O736" s="28">
        <v>0.06</v>
      </c>
      <c r="P736" s="28">
        <v>30.67</v>
      </c>
    </row>
    <row r="737" spans="1:16" s="28" customFormat="1" x14ac:dyDescent="0.25">
      <c r="A737" s="28" t="str">
        <f>"-"</f>
        <v>-</v>
      </c>
      <c r="B737" s="28" t="s">
        <v>28</v>
      </c>
      <c r="C737" s="29" t="str">
        <f>"30"</f>
        <v>30</v>
      </c>
      <c r="D737" s="29">
        <v>1.98</v>
      </c>
      <c r="E737" s="29">
        <v>0.2</v>
      </c>
      <c r="F737" s="29">
        <v>14.01</v>
      </c>
      <c r="G737" s="29">
        <v>67.440299999999993</v>
      </c>
      <c r="H737" s="28">
        <v>4.49</v>
      </c>
      <c r="I737" s="28">
        <v>6.63</v>
      </c>
      <c r="J737" s="28">
        <v>17.489999999999998</v>
      </c>
      <c r="K737" s="28">
        <v>0.46</v>
      </c>
      <c r="L737" s="28">
        <v>0</v>
      </c>
      <c r="M737" s="28">
        <v>0</v>
      </c>
      <c r="N737" s="28">
        <v>0.39</v>
      </c>
      <c r="O737" s="28">
        <v>0.04</v>
      </c>
      <c r="P737" s="28">
        <v>0</v>
      </c>
    </row>
    <row r="738" spans="1:16" s="26" customFormat="1" x14ac:dyDescent="0.25">
      <c r="A738" s="26" t="str">
        <f>"-"</f>
        <v>-</v>
      </c>
      <c r="B738" s="26" t="s">
        <v>32</v>
      </c>
      <c r="C738" s="27" t="str">
        <f>"30"</f>
        <v>30</v>
      </c>
      <c r="D738" s="27">
        <v>1.98</v>
      </c>
      <c r="E738" s="27">
        <v>0.36</v>
      </c>
      <c r="F738" s="27">
        <v>10.02</v>
      </c>
      <c r="G738" s="27">
        <v>58.013999999999996</v>
      </c>
      <c r="H738" s="26">
        <v>10.5</v>
      </c>
      <c r="I738" s="26">
        <v>14.1</v>
      </c>
      <c r="J738" s="26">
        <v>47.4</v>
      </c>
      <c r="K738" s="26">
        <v>1.17</v>
      </c>
      <c r="L738" s="26">
        <v>0</v>
      </c>
      <c r="M738" s="26">
        <v>0.3</v>
      </c>
      <c r="N738" s="26">
        <v>0.42</v>
      </c>
      <c r="O738" s="26">
        <v>0.05</v>
      </c>
      <c r="P738" s="26">
        <v>0</v>
      </c>
    </row>
    <row r="739" spans="1:16" s="30" customFormat="1" x14ac:dyDescent="0.25">
      <c r="B739" s="30" t="s">
        <v>33</v>
      </c>
      <c r="C739" s="31"/>
      <c r="D739" s="31">
        <v>26.65</v>
      </c>
      <c r="E739" s="31">
        <v>33.89</v>
      </c>
      <c r="F739" s="31">
        <v>115.75</v>
      </c>
      <c r="G739" s="31">
        <v>899.78</v>
      </c>
      <c r="H739" s="30">
        <v>227.61</v>
      </c>
      <c r="I739" s="30">
        <v>186.93</v>
      </c>
      <c r="J739" s="30">
        <v>462.17</v>
      </c>
      <c r="K739" s="30">
        <v>6.83</v>
      </c>
      <c r="L739" s="30">
        <v>97.72</v>
      </c>
      <c r="M739" s="30">
        <v>462.9</v>
      </c>
      <c r="N739" s="30">
        <v>8.85</v>
      </c>
      <c r="O739" s="30">
        <v>0.39</v>
      </c>
      <c r="P739" s="30">
        <v>54.02</v>
      </c>
    </row>
    <row r="740" spans="1:16" x14ac:dyDescent="0.25">
      <c r="B740" s="25" t="s">
        <v>34</v>
      </c>
      <c r="C740" s="10"/>
      <c r="D740" s="10"/>
      <c r="E740" s="10"/>
      <c r="F740" s="10"/>
      <c r="G740" s="10"/>
    </row>
    <row r="741" spans="1:16" s="28" customFormat="1" x14ac:dyDescent="0.25">
      <c r="A741" s="28" t="s">
        <v>69</v>
      </c>
      <c r="B741" s="28" t="s">
        <v>87</v>
      </c>
      <c r="C741" s="29" t="str">
        <f>"100"</f>
        <v>100</v>
      </c>
      <c r="D741" s="29">
        <v>5.96</v>
      </c>
      <c r="E741" s="29">
        <v>8.85</v>
      </c>
      <c r="F741" s="29">
        <v>39.950000000000003</v>
      </c>
      <c r="G741" s="29">
        <v>268.44812977999999</v>
      </c>
      <c r="H741" s="28">
        <v>23.06</v>
      </c>
      <c r="I741" s="28">
        <v>9.9499999999999993</v>
      </c>
      <c r="J741" s="28">
        <v>62.88</v>
      </c>
      <c r="K741" s="28">
        <v>0.81</v>
      </c>
      <c r="L741" s="28">
        <v>69.25</v>
      </c>
      <c r="M741" s="28">
        <v>75.38</v>
      </c>
      <c r="N741" s="28">
        <v>0.93</v>
      </c>
      <c r="O741" s="28">
        <v>0.1</v>
      </c>
      <c r="P741" s="28">
        <v>0.03</v>
      </c>
    </row>
    <row r="742" spans="1:16" s="26" customFormat="1" x14ac:dyDescent="0.25">
      <c r="A742" s="26" t="str">
        <f>"-"</f>
        <v>-</v>
      </c>
      <c r="B742" s="26" t="s">
        <v>158</v>
      </c>
      <c r="C742" s="27" t="str">
        <f>"180"</f>
        <v>180</v>
      </c>
      <c r="D742" s="27">
        <v>0.9</v>
      </c>
      <c r="E742" s="27">
        <v>0.18</v>
      </c>
      <c r="F742" s="27">
        <v>18.18</v>
      </c>
      <c r="G742" s="27">
        <v>77.831999999999994</v>
      </c>
      <c r="H742" s="26">
        <v>12.6</v>
      </c>
      <c r="I742" s="26">
        <v>7.2</v>
      </c>
      <c r="J742" s="26">
        <v>12.6</v>
      </c>
      <c r="K742" s="26">
        <v>2.52</v>
      </c>
      <c r="L742" s="26">
        <v>0</v>
      </c>
      <c r="M742" s="26">
        <v>0</v>
      </c>
      <c r="N742" s="26">
        <v>0.18</v>
      </c>
      <c r="O742" s="26">
        <v>0.02</v>
      </c>
      <c r="P742" s="26">
        <v>3.6</v>
      </c>
    </row>
    <row r="743" spans="1:16" s="30" customFormat="1" x14ac:dyDescent="0.25">
      <c r="B743" s="30" t="s">
        <v>36</v>
      </c>
      <c r="C743" s="31"/>
      <c r="D743" s="31">
        <v>6.86</v>
      </c>
      <c r="E743" s="31">
        <v>9.0299999999999994</v>
      </c>
      <c r="F743" s="31">
        <v>58.13</v>
      </c>
      <c r="G743" s="31">
        <v>346.28</v>
      </c>
      <c r="H743" s="30">
        <v>35.659999999999997</v>
      </c>
      <c r="I743" s="30">
        <v>17.149999999999999</v>
      </c>
      <c r="J743" s="30">
        <v>75.48</v>
      </c>
      <c r="K743" s="30">
        <v>3.33</v>
      </c>
      <c r="L743" s="30">
        <v>69.25</v>
      </c>
      <c r="M743" s="30">
        <v>75.38</v>
      </c>
      <c r="N743" s="30">
        <v>1.1100000000000001</v>
      </c>
      <c r="O743" s="30">
        <v>0.12</v>
      </c>
      <c r="P743" s="30">
        <v>3.63</v>
      </c>
    </row>
    <row r="744" spans="1:16" s="30" customFormat="1" x14ac:dyDescent="0.25">
      <c r="B744" s="30" t="s">
        <v>37</v>
      </c>
      <c r="C744" s="31"/>
      <c r="D744" s="34">
        <f>D729+D739+D743</f>
        <v>69.42</v>
      </c>
      <c r="E744" s="34">
        <f t="shared" ref="E744:P744" si="18">E729+E739+E743</f>
        <v>67.84</v>
      </c>
      <c r="F744" s="34">
        <f t="shared" si="18"/>
        <v>254.68</v>
      </c>
      <c r="G744" s="34">
        <f t="shared" si="18"/>
        <v>1937.8854899999999</v>
      </c>
      <c r="H744" s="34">
        <f t="shared" si="18"/>
        <v>615.46999999999991</v>
      </c>
      <c r="I744" s="34">
        <f t="shared" si="18"/>
        <v>255.65</v>
      </c>
      <c r="J744" s="34">
        <f t="shared" si="18"/>
        <v>942.51</v>
      </c>
      <c r="K744" s="34">
        <f t="shared" si="18"/>
        <v>11.42</v>
      </c>
      <c r="L744" s="34">
        <f t="shared" si="18"/>
        <v>321.66999999999996</v>
      </c>
      <c r="M744" s="34">
        <f t="shared" si="18"/>
        <v>717.6</v>
      </c>
      <c r="N744" s="34">
        <f t="shared" si="18"/>
        <v>10.829999999999998</v>
      </c>
      <c r="O744" s="34">
        <f t="shared" si="18"/>
        <v>0.61</v>
      </c>
      <c r="P744" s="34">
        <f t="shared" si="18"/>
        <v>60.330000000000005</v>
      </c>
    </row>
    <row r="745" spans="1:16" x14ac:dyDescent="0.25">
      <c r="C745" s="10"/>
      <c r="D745" s="10"/>
      <c r="E745" s="10"/>
      <c r="F745" s="10"/>
      <c r="G745" s="10"/>
    </row>
    <row r="746" spans="1:16" x14ac:dyDescent="0.25">
      <c r="C746" s="10"/>
      <c r="D746" s="10"/>
      <c r="E746" s="10"/>
      <c r="F746" s="10"/>
      <c r="G746" s="10"/>
    </row>
    <row r="747" spans="1:16" x14ac:dyDescent="0.25">
      <c r="C747" s="10"/>
      <c r="D747" s="10"/>
      <c r="E747" s="10"/>
      <c r="F747" s="10"/>
      <c r="G747" s="10"/>
    </row>
    <row r="748" spans="1:16" x14ac:dyDescent="0.25">
      <c r="C748" s="10"/>
      <c r="D748" s="10"/>
      <c r="E748" s="10"/>
      <c r="F748" s="10"/>
      <c r="G748" s="10"/>
    </row>
    <row r="749" spans="1:16" x14ac:dyDescent="0.25">
      <c r="C749" s="10"/>
      <c r="D749" s="10"/>
      <c r="E749" s="10"/>
      <c r="F749" s="10"/>
      <c r="G749" s="10"/>
    </row>
    <row r="750" spans="1:16" x14ac:dyDescent="0.25">
      <c r="C750" s="10"/>
      <c r="D750" s="10"/>
      <c r="E750" s="10"/>
      <c r="F750" s="10"/>
      <c r="G750" s="10"/>
    </row>
    <row r="751" spans="1:16" x14ac:dyDescent="0.25">
      <c r="C751" s="10"/>
      <c r="D751" s="10"/>
      <c r="E751" s="10"/>
      <c r="F751" s="10"/>
      <c r="G751" s="10"/>
    </row>
    <row r="752" spans="1:16" x14ac:dyDescent="0.25">
      <c r="C752" s="10"/>
      <c r="D752" s="10"/>
      <c r="E752" s="10"/>
      <c r="F752" s="10"/>
      <c r="G752" s="10"/>
    </row>
    <row r="753" spans="1:16" x14ac:dyDescent="0.25">
      <c r="C753" s="10"/>
      <c r="D753" s="10"/>
      <c r="E753" s="10"/>
      <c r="F753" s="10"/>
      <c r="G753" s="10"/>
    </row>
    <row r="754" spans="1:16" x14ac:dyDescent="0.25">
      <c r="C754" s="10"/>
      <c r="D754" s="10"/>
      <c r="E754" s="10"/>
      <c r="F754" s="10"/>
      <c r="G754" s="10"/>
    </row>
    <row r="755" spans="1:16" x14ac:dyDescent="0.25">
      <c r="C755" s="10"/>
      <c r="D755" s="10"/>
      <c r="E755" s="10"/>
      <c r="F755" s="10"/>
      <c r="G755" s="10"/>
      <c r="O755" s="1">
        <v>9</v>
      </c>
    </row>
    <row r="756" spans="1:16" x14ac:dyDescent="0.25">
      <c r="C756" s="10"/>
      <c r="D756" s="10"/>
      <c r="E756" s="10"/>
      <c r="F756" s="10"/>
      <c r="G756" s="10"/>
    </row>
    <row r="757" spans="1:16" ht="15.75" customHeight="1" x14ac:dyDescent="0.25">
      <c r="A757" s="54" t="s">
        <v>12</v>
      </c>
      <c r="B757" s="48" t="s">
        <v>0</v>
      </c>
      <c r="C757" s="48" t="s">
        <v>4</v>
      </c>
      <c r="D757" s="15" t="s">
        <v>2</v>
      </c>
      <c r="E757" s="15" t="s">
        <v>6</v>
      </c>
      <c r="F757" s="48" t="s">
        <v>5</v>
      </c>
      <c r="G757" s="49" t="s">
        <v>3</v>
      </c>
      <c r="H757" s="51" t="s">
        <v>11</v>
      </c>
      <c r="I757" s="51"/>
      <c r="J757" s="51"/>
      <c r="K757" s="51"/>
      <c r="L757" s="52" t="s">
        <v>13</v>
      </c>
      <c r="M757" s="52"/>
      <c r="N757" s="52"/>
      <c r="O757" s="52"/>
      <c r="P757" s="53"/>
    </row>
    <row r="758" spans="1:16" x14ac:dyDescent="0.25">
      <c r="A758" s="55"/>
      <c r="B758" s="48"/>
      <c r="C758" s="48"/>
      <c r="D758" s="15" t="s">
        <v>1</v>
      </c>
      <c r="E758" s="15" t="s">
        <v>1</v>
      </c>
      <c r="F758" s="48"/>
      <c r="G758" s="50"/>
      <c r="H758" s="16" t="s">
        <v>7</v>
      </c>
      <c r="I758" s="16" t="s">
        <v>8</v>
      </c>
      <c r="J758" s="16" t="s">
        <v>9</v>
      </c>
      <c r="K758" s="16" t="s">
        <v>10</v>
      </c>
      <c r="L758" s="16" t="s">
        <v>14</v>
      </c>
      <c r="M758" s="16" t="s">
        <v>15</v>
      </c>
      <c r="N758" s="16" t="s">
        <v>16</v>
      </c>
      <c r="O758" s="16" t="s">
        <v>17</v>
      </c>
      <c r="P758" s="17" t="s">
        <v>18</v>
      </c>
    </row>
    <row r="759" spans="1:16" x14ac:dyDescent="0.25">
      <c r="B759" s="30" t="s">
        <v>55</v>
      </c>
      <c r="C759" s="10"/>
      <c r="D759" s="10"/>
      <c r="E759" s="10"/>
      <c r="F759" s="10"/>
      <c r="G759" s="10"/>
    </row>
    <row r="760" spans="1:16" x14ac:dyDescent="0.25">
      <c r="B760" s="25" t="s">
        <v>25</v>
      </c>
      <c r="C760" s="10"/>
      <c r="D760" s="10"/>
      <c r="E760" s="10"/>
      <c r="F760" s="10"/>
      <c r="G760" s="10"/>
    </row>
    <row r="761" spans="1:16" s="28" customFormat="1" x14ac:dyDescent="0.25">
      <c r="A761" s="28" t="str">
        <f>""</f>
        <v/>
      </c>
      <c r="B761" s="28" t="s">
        <v>80</v>
      </c>
      <c r="C761" s="29" t="str">
        <f>"30"</f>
        <v>30</v>
      </c>
      <c r="D761" s="29">
        <v>0.24</v>
      </c>
      <c r="E761" s="29">
        <v>0.03</v>
      </c>
      <c r="F761" s="29">
        <v>0.74</v>
      </c>
      <c r="G761" s="29">
        <v>4.6834199999999999</v>
      </c>
      <c r="H761" s="28">
        <v>6.76</v>
      </c>
      <c r="I761" s="28">
        <v>4.12</v>
      </c>
      <c r="J761" s="28">
        <v>12.35</v>
      </c>
      <c r="K761" s="28">
        <v>0.18</v>
      </c>
      <c r="L761" s="28">
        <v>0</v>
      </c>
      <c r="M761" s="28">
        <v>3</v>
      </c>
      <c r="N761" s="28">
        <v>0.03</v>
      </c>
      <c r="O761" s="28">
        <v>0.01</v>
      </c>
      <c r="P761" s="28">
        <v>2.94</v>
      </c>
    </row>
    <row r="762" spans="1:16" s="28" customFormat="1" ht="30" x14ac:dyDescent="0.25">
      <c r="A762" s="21" t="str">
        <f>"фирм"</f>
        <v>фирм</v>
      </c>
      <c r="B762" s="37" t="s">
        <v>120</v>
      </c>
      <c r="C762" s="36">
        <v>110</v>
      </c>
      <c r="D762" s="22">
        <v>13.29</v>
      </c>
      <c r="E762" s="22">
        <v>18.420000000000002</v>
      </c>
      <c r="F762" s="22">
        <v>8.67</v>
      </c>
      <c r="G762" s="22">
        <v>256.27</v>
      </c>
      <c r="H762" s="21">
        <v>13</v>
      </c>
      <c r="I762" s="21">
        <v>25.06</v>
      </c>
      <c r="J762" s="21">
        <v>136.25</v>
      </c>
      <c r="K762" s="21">
        <v>2.04</v>
      </c>
      <c r="L762" s="21">
        <v>6.37</v>
      </c>
      <c r="M762" s="21">
        <v>313.23</v>
      </c>
      <c r="N762" s="21">
        <v>4.2300000000000004</v>
      </c>
      <c r="O762" s="21">
        <v>7.0000000000000007E-2</v>
      </c>
      <c r="P762" s="21">
        <v>2.14</v>
      </c>
    </row>
    <row r="763" spans="1:16" s="28" customFormat="1" x14ac:dyDescent="0.25">
      <c r="A763" s="40">
        <v>516</v>
      </c>
      <c r="B763" s="28" t="s">
        <v>68</v>
      </c>
      <c r="C763" s="29" t="str">
        <f>"180"</f>
        <v>180</v>
      </c>
      <c r="D763" s="29">
        <v>6.61</v>
      </c>
      <c r="E763" s="29">
        <v>4.7</v>
      </c>
      <c r="F763" s="29">
        <v>39.43</v>
      </c>
      <c r="G763" s="29">
        <v>234.23018999999999</v>
      </c>
      <c r="H763" s="28">
        <v>13.96</v>
      </c>
      <c r="I763" s="28">
        <v>9.23</v>
      </c>
      <c r="J763" s="28">
        <v>50.72</v>
      </c>
      <c r="K763" s="28">
        <v>0.94</v>
      </c>
      <c r="L763" s="28">
        <v>29.5</v>
      </c>
      <c r="M763" s="28">
        <v>32.65</v>
      </c>
      <c r="N763" s="28">
        <v>1</v>
      </c>
      <c r="O763" s="28">
        <v>7.0000000000000007E-2</v>
      </c>
      <c r="P763" s="28">
        <v>0</v>
      </c>
    </row>
    <row r="764" spans="1:16" s="28" customFormat="1" x14ac:dyDescent="0.25">
      <c r="A764" s="28" t="str">
        <f>"692"</f>
        <v>692</v>
      </c>
      <c r="B764" s="28" t="s">
        <v>109</v>
      </c>
      <c r="C764" s="29" t="str">
        <f>"180"</f>
        <v>180</v>
      </c>
      <c r="D764" s="29">
        <v>2.34</v>
      </c>
      <c r="E764" s="29">
        <v>1.67</v>
      </c>
      <c r="F764" s="29">
        <v>19.68</v>
      </c>
      <c r="G764" s="29">
        <v>99.245339999999999</v>
      </c>
      <c r="H764" s="28">
        <v>52.9</v>
      </c>
      <c r="I764" s="28">
        <v>5.99</v>
      </c>
      <c r="J764" s="28">
        <v>37.67</v>
      </c>
      <c r="K764" s="28">
        <v>0.1</v>
      </c>
      <c r="L764" s="28">
        <v>9</v>
      </c>
      <c r="M764" s="28">
        <v>9.9</v>
      </c>
      <c r="N764" s="28">
        <v>0</v>
      </c>
      <c r="O764" s="28">
        <v>0.02</v>
      </c>
      <c r="P764" s="28">
        <v>0.23</v>
      </c>
    </row>
    <row r="765" spans="1:16" s="26" customFormat="1" x14ac:dyDescent="0.25">
      <c r="A765" s="26" t="str">
        <f>"-"</f>
        <v>-</v>
      </c>
      <c r="B765" s="26" t="s">
        <v>28</v>
      </c>
      <c r="C765" s="27" t="str">
        <f>"40"</f>
        <v>40</v>
      </c>
      <c r="D765" s="27">
        <v>2.64</v>
      </c>
      <c r="E765" s="27">
        <v>0.26</v>
      </c>
      <c r="F765" s="27">
        <v>18.68</v>
      </c>
      <c r="G765" s="27">
        <v>89.920399999999987</v>
      </c>
      <c r="H765" s="26">
        <v>5.98</v>
      </c>
      <c r="I765" s="26">
        <v>8.84</v>
      </c>
      <c r="J765" s="26">
        <v>23.32</v>
      </c>
      <c r="K765" s="26">
        <v>0.62</v>
      </c>
      <c r="L765" s="26">
        <v>0</v>
      </c>
      <c r="M765" s="26">
        <v>0</v>
      </c>
      <c r="N765" s="26">
        <v>0.52</v>
      </c>
      <c r="O765" s="26">
        <v>0.05</v>
      </c>
      <c r="P765" s="26">
        <v>0</v>
      </c>
    </row>
    <row r="766" spans="1:16" s="30" customFormat="1" x14ac:dyDescent="0.25">
      <c r="B766" s="30" t="s">
        <v>29</v>
      </c>
      <c r="C766" s="31"/>
      <c r="D766" s="31">
        <f t="shared" ref="D766:P766" si="19">SUM(D761:D765)</f>
        <v>25.12</v>
      </c>
      <c r="E766" s="31">
        <f t="shared" si="19"/>
        <v>25.080000000000002</v>
      </c>
      <c r="F766" s="31">
        <f t="shared" si="19"/>
        <v>87.200000000000017</v>
      </c>
      <c r="G766" s="31">
        <f t="shared" si="19"/>
        <v>684.34934999999996</v>
      </c>
      <c r="H766" s="30">
        <f t="shared" si="19"/>
        <v>92.600000000000009</v>
      </c>
      <c r="I766" s="30">
        <f t="shared" si="19"/>
        <v>53.239999999999995</v>
      </c>
      <c r="J766" s="30">
        <f t="shared" si="19"/>
        <v>260.31</v>
      </c>
      <c r="K766" s="30">
        <f t="shared" si="19"/>
        <v>3.8800000000000003</v>
      </c>
      <c r="L766" s="30">
        <f t="shared" si="19"/>
        <v>44.87</v>
      </c>
      <c r="M766" s="30">
        <f t="shared" si="19"/>
        <v>358.78</v>
      </c>
      <c r="N766" s="30">
        <f t="shared" si="19"/>
        <v>5.7800000000000011</v>
      </c>
      <c r="O766" s="30">
        <f t="shared" si="19"/>
        <v>0.22000000000000003</v>
      </c>
      <c r="P766" s="30">
        <f t="shared" si="19"/>
        <v>5.3100000000000005</v>
      </c>
    </row>
    <row r="767" spans="1:16" x14ac:dyDescent="0.25">
      <c r="B767" s="25" t="s">
        <v>30</v>
      </c>
      <c r="C767" s="10"/>
      <c r="D767" s="10"/>
      <c r="E767" s="10"/>
      <c r="F767" s="10"/>
      <c r="G767" s="10"/>
    </row>
    <row r="768" spans="1:16" s="28" customFormat="1" x14ac:dyDescent="0.25">
      <c r="A768" s="28" t="str">
        <f>"71"</f>
        <v>71</v>
      </c>
      <c r="B768" s="28" t="s">
        <v>159</v>
      </c>
      <c r="C768" s="29" t="str">
        <f>"60"</f>
        <v>60</v>
      </c>
      <c r="D768" s="29">
        <v>0.86</v>
      </c>
      <c r="E768" s="29">
        <v>5.97</v>
      </c>
      <c r="F768" s="29">
        <v>3.49</v>
      </c>
      <c r="G768" s="29">
        <v>73.346026613999996</v>
      </c>
      <c r="H768" s="28">
        <v>13.52</v>
      </c>
      <c r="I768" s="28">
        <v>7.74</v>
      </c>
      <c r="J768" s="28">
        <v>16.600000000000001</v>
      </c>
      <c r="K768" s="28">
        <v>0.33</v>
      </c>
      <c r="L768" s="28">
        <v>0</v>
      </c>
      <c r="M768" s="28">
        <v>121.24</v>
      </c>
      <c r="N768" s="28">
        <v>2.71</v>
      </c>
      <c r="O768" s="28">
        <v>0.01</v>
      </c>
      <c r="P768" s="28">
        <v>4.21</v>
      </c>
    </row>
    <row r="769" spans="1:16" s="28" customFormat="1" x14ac:dyDescent="0.25">
      <c r="A769" s="28" t="str">
        <f>"138"</f>
        <v>138</v>
      </c>
      <c r="B769" s="28" t="s">
        <v>121</v>
      </c>
      <c r="C769" s="29" t="str">
        <f>"250"</f>
        <v>250</v>
      </c>
      <c r="D769" s="29">
        <v>1.68</v>
      </c>
      <c r="E769" s="29">
        <v>2.6</v>
      </c>
      <c r="F769" s="29">
        <v>12.49</v>
      </c>
      <c r="G769" s="29">
        <v>84.127660849056554</v>
      </c>
      <c r="H769" s="28">
        <v>18.93</v>
      </c>
      <c r="I769" s="28">
        <v>21.26</v>
      </c>
      <c r="J769" s="28">
        <v>50.46</v>
      </c>
      <c r="K769" s="28">
        <v>0.81</v>
      </c>
      <c r="L769" s="28">
        <v>16.7</v>
      </c>
      <c r="M769" s="28">
        <v>219.9</v>
      </c>
      <c r="N769" s="28">
        <v>0.18</v>
      </c>
      <c r="O769" s="28">
        <v>0.08</v>
      </c>
      <c r="P769" s="28">
        <v>6.79</v>
      </c>
    </row>
    <row r="770" spans="1:16" s="28" customFormat="1" x14ac:dyDescent="0.25">
      <c r="A770" s="28" t="str">
        <f>""</f>
        <v/>
      </c>
      <c r="B770" s="28" t="s">
        <v>160</v>
      </c>
      <c r="C770" s="29" t="str">
        <f>"20"</f>
        <v>20</v>
      </c>
      <c r="D770" s="29">
        <v>4.0599999999999996</v>
      </c>
      <c r="E770" s="29">
        <v>2.9</v>
      </c>
      <c r="F770" s="29">
        <v>0.18</v>
      </c>
      <c r="G770" s="29">
        <v>43.140479999999997</v>
      </c>
      <c r="H770" s="28">
        <v>2.86</v>
      </c>
      <c r="I770" s="28">
        <v>4.1500000000000004</v>
      </c>
      <c r="J770" s="28">
        <v>33.229999999999997</v>
      </c>
      <c r="K770" s="28">
        <v>0.54</v>
      </c>
      <c r="L770" s="28">
        <v>2</v>
      </c>
      <c r="M770" s="28">
        <v>4.16</v>
      </c>
      <c r="N770" s="28">
        <v>0.11</v>
      </c>
      <c r="O770" s="28">
        <v>0.01</v>
      </c>
      <c r="P770" s="28">
        <v>0.06</v>
      </c>
    </row>
    <row r="771" spans="1:16" s="28" customFormat="1" x14ac:dyDescent="0.25">
      <c r="A771" s="28" t="str">
        <f>"436"</f>
        <v>436</v>
      </c>
      <c r="B771" s="28" t="s">
        <v>123</v>
      </c>
      <c r="C771" s="29" t="str">
        <f>"200"</f>
        <v>200</v>
      </c>
      <c r="D771" s="29">
        <v>12.61</v>
      </c>
      <c r="E771" s="29">
        <v>13.97</v>
      </c>
      <c r="F771" s="29">
        <v>23.26</v>
      </c>
      <c r="G771" s="29">
        <v>276.30472500000008</v>
      </c>
      <c r="H771" s="28">
        <v>25.97</v>
      </c>
      <c r="I771" s="28">
        <v>43.78</v>
      </c>
      <c r="J771" s="28">
        <v>181.66</v>
      </c>
      <c r="K771" s="28">
        <v>2.79</v>
      </c>
      <c r="L771" s="28">
        <v>0</v>
      </c>
      <c r="M771" s="28">
        <v>10.56</v>
      </c>
      <c r="N771" s="28">
        <v>2.74</v>
      </c>
      <c r="O771" s="28">
        <v>0.18</v>
      </c>
      <c r="P771" s="28">
        <v>28.91</v>
      </c>
    </row>
    <row r="772" spans="1:16" s="28" customFormat="1" x14ac:dyDescent="0.25">
      <c r="A772" s="28" t="str">
        <f>"Фирм"</f>
        <v>Фирм</v>
      </c>
      <c r="B772" s="28" t="s">
        <v>150</v>
      </c>
      <c r="C772" s="29" t="str">
        <f>"180"</f>
        <v>180</v>
      </c>
      <c r="D772" s="29">
        <v>0.08</v>
      </c>
      <c r="E772" s="29">
        <v>0.02</v>
      </c>
      <c r="F772" s="29">
        <v>21.82</v>
      </c>
      <c r="G772" s="29">
        <v>84.065190000000001</v>
      </c>
      <c r="H772" s="28">
        <v>3.5</v>
      </c>
      <c r="I772" s="28">
        <v>1.07</v>
      </c>
      <c r="J772" s="28">
        <v>1.86</v>
      </c>
      <c r="K772" s="28">
        <v>0.09</v>
      </c>
      <c r="L772" s="28">
        <v>0</v>
      </c>
      <c r="M772" s="28">
        <v>0.7</v>
      </c>
      <c r="N772" s="28">
        <v>0.02</v>
      </c>
      <c r="O772" s="28">
        <v>0</v>
      </c>
      <c r="P772" s="28">
        <v>2.09</v>
      </c>
    </row>
    <row r="773" spans="1:16" s="28" customFormat="1" x14ac:dyDescent="0.25">
      <c r="A773" s="28" t="str">
        <f>"-"</f>
        <v>-</v>
      </c>
      <c r="B773" s="28" t="s">
        <v>28</v>
      </c>
      <c r="C773" s="29" t="str">
        <f>"30"</f>
        <v>30</v>
      </c>
      <c r="D773" s="29">
        <v>1.98</v>
      </c>
      <c r="E773" s="29">
        <v>0.2</v>
      </c>
      <c r="F773" s="29">
        <v>14.01</v>
      </c>
      <c r="G773" s="29">
        <v>67.440299999999993</v>
      </c>
      <c r="H773" s="28">
        <v>4.49</v>
      </c>
      <c r="I773" s="28">
        <v>6.63</v>
      </c>
      <c r="J773" s="28">
        <v>17.489999999999998</v>
      </c>
      <c r="K773" s="28">
        <v>0.46</v>
      </c>
      <c r="L773" s="28">
        <v>0</v>
      </c>
      <c r="M773" s="28">
        <v>0</v>
      </c>
      <c r="N773" s="28">
        <v>0.39</v>
      </c>
      <c r="O773" s="28">
        <v>0.04</v>
      </c>
      <c r="P773" s="28">
        <v>0</v>
      </c>
    </row>
    <row r="774" spans="1:16" s="26" customFormat="1" x14ac:dyDescent="0.25">
      <c r="A774" s="26" t="str">
        <f>"-"</f>
        <v>-</v>
      </c>
      <c r="B774" s="26" t="s">
        <v>32</v>
      </c>
      <c r="C774" s="27" t="str">
        <f>"30"</f>
        <v>30</v>
      </c>
      <c r="D774" s="27">
        <v>1.98</v>
      </c>
      <c r="E774" s="27">
        <v>0.36</v>
      </c>
      <c r="F774" s="27">
        <v>10.02</v>
      </c>
      <c r="G774" s="27">
        <v>58.013999999999996</v>
      </c>
      <c r="H774" s="26">
        <v>10.5</v>
      </c>
      <c r="I774" s="26">
        <v>14.1</v>
      </c>
      <c r="J774" s="26">
        <v>47.4</v>
      </c>
      <c r="K774" s="26">
        <v>1.17</v>
      </c>
      <c r="L774" s="26">
        <v>0</v>
      </c>
      <c r="M774" s="26">
        <v>0.3</v>
      </c>
      <c r="N774" s="26">
        <v>0.42</v>
      </c>
      <c r="O774" s="26">
        <v>0.05</v>
      </c>
      <c r="P774" s="26">
        <v>0</v>
      </c>
    </row>
    <row r="775" spans="1:16" s="30" customFormat="1" x14ac:dyDescent="0.25">
      <c r="B775" s="30" t="s">
        <v>33</v>
      </c>
      <c r="C775" s="31"/>
      <c r="D775" s="31">
        <v>23.25</v>
      </c>
      <c r="E775" s="31">
        <v>26.02</v>
      </c>
      <c r="F775" s="31">
        <v>85.26</v>
      </c>
      <c r="G775" s="31">
        <v>686.44</v>
      </c>
      <c r="H775" s="30">
        <v>79.77</v>
      </c>
      <c r="I775" s="30">
        <v>98.73</v>
      </c>
      <c r="J775" s="30">
        <v>348.71</v>
      </c>
      <c r="K775" s="30">
        <v>6.19</v>
      </c>
      <c r="L775" s="30">
        <v>18.7</v>
      </c>
      <c r="M775" s="30">
        <v>356.85</v>
      </c>
      <c r="N775" s="30">
        <v>6.56</v>
      </c>
      <c r="O775" s="30">
        <v>0.38</v>
      </c>
      <c r="P775" s="30">
        <v>42.06</v>
      </c>
    </row>
    <row r="776" spans="1:16" x14ac:dyDescent="0.25">
      <c r="B776" s="25" t="s">
        <v>34</v>
      </c>
      <c r="C776" s="10"/>
      <c r="D776" s="10"/>
      <c r="E776" s="10"/>
      <c r="F776" s="10"/>
      <c r="G776" s="10"/>
    </row>
    <row r="777" spans="1:16" s="28" customFormat="1" x14ac:dyDescent="0.25">
      <c r="A777" s="28" t="s">
        <v>69</v>
      </c>
      <c r="B777" s="28" t="s">
        <v>124</v>
      </c>
      <c r="C777" s="29" t="str">
        <f>"75"</f>
        <v>75</v>
      </c>
      <c r="D777" s="29">
        <v>9.0500000000000007</v>
      </c>
      <c r="E777" s="29">
        <v>11.77</v>
      </c>
      <c r="F777" s="29">
        <v>27.74</v>
      </c>
      <c r="G777" s="29">
        <v>257.75006519999999</v>
      </c>
      <c r="H777" s="28">
        <v>169.48</v>
      </c>
      <c r="I777" s="28">
        <v>13.58</v>
      </c>
      <c r="J777" s="28">
        <v>143.02000000000001</v>
      </c>
      <c r="K777" s="28">
        <v>0.74</v>
      </c>
      <c r="L777" s="28">
        <v>33.39</v>
      </c>
      <c r="M777" s="28">
        <v>61.26</v>
      </c>
      <c r="N777" s="28">
        <v>4</v>
      </c>
      <c r="O777" s="28">
        <v>0.06</v>
      </c>
      <c r="P777" s="28">
        <v>0.06</v>
      </c>
    </row>
    <row r="778" spans="1:16" s="26" customFormat="1" x14ac:dyDescent="0.25">
      <c r="A778" s="26" t="str">
        <f>"-"</f>
        <v>-</v>
      </c>
      <c r="B778" s="26" t="s">
        <v>89</v>
      </c>
      <c r="C778" s="27" t="str">
        <f>"180"</f>
        <v>180</v>
      </c>
      <c r="D778" s="27">
        <v>4.96</v>
      </c>
      <c r="E778" s="27">
        <v>4.5599999999999996</v>
      </c>
      <c r="F778" s="27">
        <v>8.93</v>
      </c>
      <c r="G778" s="27">
        <v>95.38</v>
      </c>
      <c r="H778" s="26">
        <v>182.4</v>
      </c>
      <c r="I778" s="26">
        <v>19.95</v>
      </c>
      <c r="J778" s="26">
        <v>119.7</v>
      </c>
      <c r="K778" s="26">
        <v>0.15</v>
      </c>
      <c r="L778" s="26">
        <v>19</v>
      </c>
      <c r="M778" s="26">
        <v>41.8</v>
      </c>
      <c r="N778" s="26">
        <v>0</v>
      </c>
      <c r="O778" s="26">
        <v>0.04</v>
      </c>
      <c r="P778" s="26">
        <v>0.74</v>
      </c>
    </row>
    <row r="779" spans="1:16" s="30" customFormat="1" x14ac:dyDescent="0.25">
      <c r="B779" s="30" t="s">
        <v>36</v>
      </c>
      <c r="C779" s="31"/>
      <c r="D779" s="31">
        <v>14.01</v>
      </c>
      <c r="E779" s="31">
        <v>16.329999999999998</v>
      </c>
      <c r="F779" s="31">
        <v>36.67</v>
      </c>
      <c r="G779" s="31">
        <v>353.13</v>
      </c>
      <c r="H779" s="30">
        <v>351.88</v>
      </c>
      <c r="I779" s="30">
        <v>33.53</v>
      </c>
      <c r="J779" s="30">
        <v>262.72000000000003</v>
      </c>
      <c r="K779" s="30">
        <v>0.89</v>
      </c>
      <c r="L779" s="30">
        <v>52.39</v>
      </c>
      <c r="M779" s="30">
        <v>103.06</v>
      </c>
      <c r="N779" s="30">
        <v>4</v>
      </c>
      <c r="O779" s="30">
        <v>0.1</v>
      </c>
      <c r="P779" s="30">
        <v>0.8</v>
      </c>
    </row>
    <row r="780" spans="1:16" s="30" customFormat="1" x14ac:dyDescent="0.25">
      <c r="B780" s="30" t="s">
        <v>37</v>
      </c>
      <c r="C780" s="31"/>
      <c r="D780" s="34">
        <f>D766+D775+D779</f>
        <v>62.38</v>
      </c>
      <c r="E780" s="34">
        <f t="shared" ref="E780:P780" si="20">E766+E775+E779</f>
        <v>67.430000000000007</v>
      </c>
      <c r="F780" s="34">
        <f t="shared" si="20"/>
        <v>209.13000000000005</v>
      </c>
      <c r="G780" s="34">
        <f t="shared" si="20"/>
        <v>1723.9193500000001</v>
      </c>
      <c r="H780" s="34">
        <f t="shared" si="20"/>
        <v>524.25</v>
      </c>
      <c r="I780" s="34">
        <f t="shared" si="20"/>
        <v>185.5</v>
      </c>
      <c r="J780" s="34">
        <f t="shared" si="20"/>
        <v>871.74</v>
      </c>
      <c r="K780" s="34">
        <f t="shared" si="20"/>
        <v>10.96</v>
      </c>
      <c r="L780" s="34">
        <f t="shared" si="20"/>
        <v>115.96</v>
      </c>
      <c r="M780" s="34">
        <f t="shared" si="20"/>
        <v>818.69</v>
      </c>
      <c r="N780" s="34">
        <f t="shared" si="20"/>
        <v>16.34</v>
      </c>
      <c r="O780" s="34">
        <f t="shared" si="20"/>
        <v>0.70000000000000007</v>
      </c>
      <c r="P780" s="34">
        <f t="shared" si="20"/>
        <v>48.17</v>
      </c>
    </row>
    <row r="781" spans="1:16" x14ac:dyDescent="0.25">
      <c r="C781" s="10"/>
      <c r="D781" s="10"/>
      <c r="E781" s="10"/>
      <c r="F781" s="10"/>
      <c r="G781" s="10"/>
    </row>
    <row r="782" spans="1:16" x14ac:dyDescent="0.25">
      <c r="C782" s="10"/>
      <c r="D782" s="10"/>
      <c r="E782" s="10"/>
      <c r="F782" s="10"/>
      <c r="G782" s="10"/>
    </row>
    <row r="783" spans="1:16" x14ac:dyDescent="0.25">
      <c r="C783" s="10"/>
      <c r="D783" s="10"/>
      <c r="E783" s="10"/>
      <c r="F783" s="10"/>
      <c r="G783" s="10"/>
    </row>
    <row r="784" spans="1:16" x14ac:dyDescent="0.25">
      <c r="C784" s="10"/>
      <c r="D784" s="10"/>
      <c r="E784" s="10"/>
      <c r="F784" s="10"/>
      <c r="G784" s="10"/>
    </row>
    <row r="785" spans="1:16" x14ac:dyDescent="0.25">
      <c r="C785" s="10"/>
      <c r="D785" s="10"/>
      <c r="E785" s="10"/>
      <c r="F785" s="10"/>
      <c r="G785" s="10"/>
    </row>
    <row r="786" spans="1:16" x14ac:dyDescent="0.25">
      <c r="C786" s="10"/>
      <c r="D786" s="10"/>
      <c r="E786" s="10"/>
      <c r="F786" s="10"/>
      <c r="G786" s="10"/>
    </row>
    <row r="787" spans="1:16" x14ac:dyDescent="0.25">
      <c r="C787" s="10"/>
      <c r="D787" s="10"/>
      <c r="E787" s="10"/>
      <c r="F787" s="10"/>
      <c r="G787" s="10"/>
    </row>
    <row r="788" spans="1:16" x14ac:dyDescent="0.25">
      <c r="C788" s="10"/>
      <c r="D788" s="10"/>
      <c r="E788" s="10"/>
      <c r="F788" s="10"/>
      <c r="G788" s="10"/>
    </row>
    <row r="789" spans="1:16" x14ac:dyDescent="0.25">
      <c r="C789" s="10"/>
      <c r="D789" s="10"/>
      <c r="E789" s="10"/>
      <c r="F789" s="10"/>
      <c r="G789" s="10"/>
      <c r="O789" s="1">
        <v>10</v>
      </c>
    </row>
    <row r="790" spans="1:16" x14ac:dyDescent="0.25">
      <c r="C790" s="10"/>
      <c r="D790" s="10"/>
      <c r="E790" s="10"/>
      <c r="F790" s="10"/>
      <c r="G790" s="10"/>
    </row>
    <row r="791" spans="1:16" ht="15.75" customHeight="1" x14ac:dyDescent="0.25">
      <c r="A791" s="54" t="s">
        <v>12</v>
      </c>
      <c r="B791" s="48" t="s">
        <v>0</v>
      </c>
      <c r="C791" s="48" t="s">
        <v>4</v>
      </c>
      <c r="D791" s="15" t="s">
        <v>2</v>
      </c>
      <c r="E791" s="15" t="s">
        <v>6</v>
      </c>
      <c r="F791" s="48" t="s">
        <v>5</v>
      </c>
      <c r="G791" s="49" t="s">
        <v>3</v>
      </c>
      <c r="H791" s="51" t="s">
        <v>11</v>
      </c>
      <c r="I791" s="51"/>
      <c r="J791" s="51"/>
      <c r="K791" s="51"/>
      <c r="L791" s="52" t="s">
        <v>13</v>
      </c>
      <c r="M791" s="52"/>
      <c r="N791" s="52"/>
      <c r="O791" s="52"/>
      <c r="P791" s="53"/>
    </row>
    <row r="792" spans="1:16" x14ac:dyDescent="0.25">
      <c r="A792" s="55"/>
      <c r="B792" s="48"/>
      <c r="C792" s="48"/>
      <c r="D792" s="15" t="s">
        <v>1</v>
      </c>
      <c r="E792" s="15" t="s">
        <v>1</v>
      </c>
      <c r="F792" s="48"/>
      <c r="G792" s="50"/>
      <c r="H792" s="16" t="s">
        <v>7</v>
      </c>
      <c r="I792" s="16" t="s">
        <v>8</v>
      </c>
      <c r="J792" s="16" t="s">
        <v>9</v>
      </c>
      <c r="K792" s="16" t="s">
        <v>10</v>
      </c>
      <c r="L792" s="16" t="s">
        <v>14</v>
      </c>
      <c r="M792" s="16" t="s">
        <v>15</v>
      </c>
      <c r="N792" s="16" t="s">
        <v>16</v>
      </c>
      <c r="O792" s="16" t="s">
        <v>17</v>
      </c>
      <c r="P792" s="17" t="s">
        <v>18</v>
      </c>
    </row>
    <row r="793" spans="1:16" x14ac:dyDescent="0.25">
      <c r="B793" s="1" t="s">
        <v>56</v>
      </c>
      <c r="C793" s="10"/>
      <c r="D793" s="10"/>
      <c r="E793" s="10"/>
      <c r="F793" s="10"/>
      <c r="G793" s="10"/>
    </row>
    <row r="794" spans="1:16" x14ac:dyDescent="0.25">
      <c r="B794" s="25" t="s">
        <v>25</v>
      </c>
      <c r="C794" s="10"/>
      <c r="D794" s="10"/>
      <c r="E794" s="10"/>
      <c r="F794" s="10"/>
      <c r="G794" s="10"/>
    </row>
    <row r="795" spans="1:16" s="28" customFormat="1" x14ac:dyDescent="0.25">
      <c r="A795" s="28" t="str">
        <f>"302"</f>
        <v>302</v>
      </c>
      <c r="B795" s="28" t="s">
        <v>187</v>
      </c>
      <c r="C795" s="43">
        <v>255</v>
      </c>
      <c r="D795" s="29">
        <v>10.06</v>
      </c>
      <c r="E795" s="29">
        <v>7.01</v>
      </c>
      <c r="F795" s="29">
        <v>48.45</v>
      </c>
      <c r="G795" s="29">
        <v>302.87</v>
      </c>
      <c r="H795" s="28">
        <v>145.19999999999999</v>
      </c>
      <c r="I795" s="28">
        <v>59.9</v>
      </c>
      <c r="J795" s="28">
        <v>222.2</v>
      </c>
      <c r="K795" s="28">
        <v>1.62</v>
      </c>
      <c r="L795" s="28">
        <v>24</v>
      </c>
      <c r="M795" s="28">
        <v>46.28</v>
      </c>
      <c r="N795" s="28">
        <v>0.23</v>
      </c>
      <c r="O795" s="28">
        <v>0.22</v>
      </c>
      <c r="P795" s="28">
        <v>0.62</v>
      </c>
    </row>
    <row r="796" spans="1:16" s="28" customFormat="1" x14ac:dyDescent="0.25">
      <c r="A796" s="28" t="str">
        <f>"3"</f>
        <v>3</v>
      </c>
      <c r="B796" s="28" t="s">
        <v>108</v>
      </c>
      <c r="C796" s="29" t="str">
        <f>"15"</f>
        <v>15</v>
      </c>
      <c r="D796" s="29">
        <v>3.68</v>
      </c>
      <c r="E796" s="29">
        <v>4.34</v>
      </c>
      <c r="F796" s="29">
        <v>0</v>
      </c>
      <c r="G796" s="29">
        <v>54.610499999999995</v>
      </c>
      <c r="H796" s="28">
        <v>129.36000000000001</v>
      </c>
      <c r="I796" s="28">
        <v>5.15</v>
      </c>
      <c r="J796" s="28">
        <v>73.5</v>
      </c>
      <c r="K796" s="28">
        <v>0.15</v>
      </c>
      <c r="L796" s="28">
        <v>38.22</v>
      </c>
      <c r="M796" s="28">
        <v>43.2</v>
      </c>
      <c r="N796" s="28">
        <v>0.08</v>
      </c>
      <c r="O796" s="28">
        <v>0.01</v>
      </c>
      <c r="P796" s="28">
        <v>0.1</v>
      </c>
    </row>
    <row r="797" spans="1:16" s="28" customFormat="1" x14ac:dyDescent="0.25">
      <c r="A797" s="40">
        <v>685</v>
      </c>
      <c r="B797" s="28" t="s">
        <v>86</v>
      </c>
      <c r="C797" s="29" t="str">
        <f>"180"</f>
        <v>180</v>
      </c>
      <c r="D797" s="29">
        <v>0.18</v>
      </c>
      <c r="E797" s="29">
        <v>0.04</v>
      </c>
      <c r="F797" s="29">
        <v>13.24</v>
      </c>
      <c r="G797" s="29">
        <v>51.606054</v>
      </c>
      <c r="H797" s="28">
        <v>0.39</v>
      </c>
      <c r="I797" s="28">
        <v>0</v>
      </c>
      <c r="J797" s="28">
        <v>0</v>
      </c>
      <c r="K797" s="28">
        <v>0.04</v>
      </c>
      <c r="L797" s="28">
        <v>0</v>
      </c>
      <c r="M797" s="28">
        <v>0</v>
      </c>
      <c r="N797" s="28">
        <v>0</v>
      </c>
      <c r="O797" s="28">
        <v>0</v>
      </c>
      <c r="P797" s="28">
        <v>0</v>
      </c>
    </row>
    <row r="798" spans="1:16" s="28" customFormat="1" x14ac:dyDescent="0.25">
      <c r="A798" s="28" t="str">
        <f>""</f>
        <v/>
      </c>
      <c r="B798" s="28" t="s">
        <v>48</v>
      </c>
      <c r="C798" s="29" t="str">
        <f>"30"</f>
        <v>30</v>
      </c>
      <c r="D798" s="29">
        <v>0.12</v>
      </c>
      <c r="E798" s="29">
        <v>0</v>
      </c>
      <c r="F798" s="29">
        <v>22.34</v>
      </c>
      <c r="G798" s="29">
        <v>85.836240000000004</v>
      </c>
      <c r="H798" s="28">
        <v>0</v>
      </c>
      <c r="I798" s="28">
        <v>0</v>
      </c>
      <c r="J798" s="28">
        <v>0</v>
      </c>
      <c r="K798" s="28">
        <v>0</v>
      </c>
      <c r="L798" s="28">
        <v>0</v>
      </c>
      <c r="M798" s="28">
        <v>0</v>
      </c>
      <c r="N798" s="28">
        <v>0</v>
      </c>
      <c r="O798" s="28">
        <v>0</v>
      </c>
      <c r="P798" s="28">
        <v>0</v>
      </c>
    </row>
    <row r="799" spans="1:16" s="28" customFormat="1" x14ac:dyDescent="0.25">
      <c r="A799" s="28" t="str">
        <f>"741"</f>
        <v>741</v>
      </c>
      <c r="B799" s="28" t="s">
        <v>126</v>
      </c>
      <c r="C799" s="29" t="str">
        <f>"50"</f>
        <v>50</v>
      </c>
      <c r="D799" s="29">
        <v>5.91</v>
      </c>
      <c r="E799" s="29">
        <v>2.78</v>
      </c>
      <c r="F799" s="29">
        <v>17.920000000000002</v>
      </c>
      <c r="G799" s="29">
        <v>123.61622122355001</v>
      </c>
      <c r="H799" s="28">
        <v>29.61</v>
      </c>
      <c r="I799" s="28">
        <v>7.09</v>
      </c>
      <c r="J799" s="28">
        <v>55.26</v>
      </c>
      <c r="K799" s="28">
        <v>0.4</v>
      </c>
      <c r="L799" s="28">
        <v>9.08</v>
      </c>
      <c r="M799" s="28">
        <v>25.48</v>
      </c>
      <c r="N799" s="28">
        <v>0.59</v>
      </c>
      <c r="O799" s="28">
        <v>0.03</v>
      </c>
      <c r="P799" s="28">
        <v>0.01</v>
      </c>
    </row>
    <row r="800" spans="1:16" s="26" customFormat="1" x14ac:dyDescent="0.25">
      <c r="A800" s="26" t="str">
        <f>"-"</f>
        <v>-</v>
      </c>
      <c r="B800" s="26" t="s">
        <v>28</v>
      </c>
      <c r="C800" s="27" t="str">
        <f>"30"</f>
        <v>30</v>
      </c>
      <c r="D800" s="27">
        <v>1.98</v>
      </c>
      <c r="E800" s="27">
        <v>0.2</v>
      </c>
      <c r="F800" s="27">
        <v>14.01</v>
      </c>
      <c r="G800" s="27">
        <v>67.170299999999997</v>
      </c>
      <c r="H800" s="26">
        <v>0</v>
      </c>
      <c r="I800" s="26">
        <v>0</v>
      </c>
      <c r="J800" s="26">
        <v>0</v>
      </c>
      <c r="K800" s="26">
        <v>0</v>
      </c>
      <c r="L800" s="26">
        <v>0</v>
      </c>
      <c r="M800" s="26">
        <v>0</v>
      </c>
      <c r="N800" s="26">
        <v>0</v>
      </c>
      <c r="O800" s="26">
        <v>0</v>
      </c>
      <c r="P800" s="26">
        <v>0</v>
      </c>
    </row>
    <row r="801" spans="1:16" s="30" customFormat="1" x14ac:dyDescent="0.25">
      <c r="B801" s="30" t="s">
        <v>29</v>
      </c>
      <c r="C801" s="31"/>
      <c r="D801" s="31">
        <f t="shared" ref="D801:P801" si="21">SUM(D795:D800)</f>
        <v>21.93</v>
      </c>
      <c r="E801" s="31">
        <f t="shared" si="21"/>
        <v>14.369999999999997</v>
      </c>
      <c r="F801" s="31">
        <f t="shared" si="21"/>
        <v>115.96000000000001</v>
      </c>
      <c r="G801" s="31">
        <f t="shared" si="21"/>
        <v>685.70931522354999</v>
      </c>
      <c r="H801" s="30">
        <f t="shared" si="21"/>
        <v>304.56</v>
      </c>
      <c r="I801" s="30">
        <f t="shared" si="21"/>
        <v>72.14</v>
      </c>
      <c r="J801" s="30">
        <f t="shared" si="21"/>
        <v>350.96</v>
      </c>
      <c r="K801" s="30">
        <f t="shared" si="21"/>
        <v>2.21</v>
      </c>
      <c r="L801" s="30">
        <f t="shared" si="21"/>
        <v>71.3</v>
      </c>
      <c r="M801" s="30">
        <f t="shared" si="21"/>
        <v>114.96000000000001</v>
      </c>
      <c r="N801" s="30">
        <f t="shared" si="21"/>
        <v>0.89999999999999991</v>
      </c>
      <c r="O801" s="30">
        <f t="shared" si="21"/>
        <v>0.26</v>
      </c>
      <c r="P801" s="30">
        <f t="shared" si="21"/>
        <v>0.73</v>
      </c>
    </row>
    <row r="802" spans="1:16" x14ac:dyDescent="0.25">
      <c r="B802" s="25" t="s">
        <v>30</v>
      </c>
      <c r="C802" s="10"/>
      <c r="D802" s="10"/>
      <c r="E802" s="10"/>
      <c r="F802" s="10"/>
      <c r="G802" s="10"/>
    </row>
    <row r="803" spans="1:16" s="28" customFormat="1" x14ac:dyDescent="0.25">
      <c r="A803" s="28" t="str">
        <f>"фирм"</f>
        <v>фирм</v>
      </c>
      <c r="B803" s="28" t="s">
        <v>161</v>
      </c>
      <c r="C803" s="29" t="str">
        <f>"60"</f>
        <v>60</v>
      </c>
      <c r="D803" s="29">
        <v>0.99</v>
      </c>
      <c r="E803" s="29">
        <v>5.64</v>
      </c>
      <c r="F803" s="29">
        <v>6.07</v>
      </c>
      <c r="G803" s="29">
        <v>80.856396821052641</v>
      </c>
      <c r="H803" s="28">
        <v>24.96</v>
      </c>
      <c r="I803" s="28">
        <v>11.26</v>
      </c>
      <c r="J803" s="28">
        <v>22.03</v>
      </c>
      <c r="K803" s="28">
        <v>0.61</v>
      </c>
      <c r="L803" s="28">
        <v>0</v>
      </c>
      <c r="M803" s="28">
        <v>1.56</v>
      </c>
      <c r="N803" s="28">
        <v>2.7</v>
      </c>
      <c r="O803" s="28">
        <v>0.01</v>
      </c>
      <c r="P803" s="28">
        <v>13.38</v>
      </c>
    </row>
    <row r="804" spans="1:16" s="28" customFormat="1" x14ac:dyDescent="0.25">
      <c r="A804" s="28" t="str">
        <f>"124"</f>
        <v>124</v>
      </c>
      <c r="B804" s="28" t="s">
        <v>162</v>
      </c>
      <c r="C804" s="29" t="str">
        <f>"260"</f>
        <v>260</v>
      </c>
      <c r="D804" s="29">
        <v>2</v>
      </c>
      <c r="E804" s="29">
        <v>6.2</v>
      </c>
      <c r="F804" s="29">
        <v>8.81</v>
      </c>
      <c r="G804" s="29">
        <v>103.3302</v>
      </c>
      <c r="H804" s="28">
        <v>44.31</v>
      </c>
      <c r="I804" s="28">
        <v>20.059999999999999</v>
      </c>
      <c r="J804" s="28">
        <v>48.27</v>
      </c>
      <c r="K804" s="28">
        <v>0.76</v>
      </c>
      <c r="L804" s="28">
        <v>44.5</v>
      </c>
      <c r="M804" s="28">
        <v>251.05</v>
      </c>
      <c r="N804" s="28">
        <v>0.23</v>
      </c>
      <c r="O804" s="28">
        <v>0.06</v>
      </c>
      <c r="P804" s="28">
        <v>12.01</v>
      </c>
    </row>
    <row r="805" spans="1:16" s="28" customFormat="1" x14ac:dyDescent="0.25">
      <c r="A805" s="28" t="str">
        <f>""</f>
        <v/>
      </c>
      <c r="B805" s="28" t="s">
        <v>97</v>
      </c>
      <c r="C805" s="29" t="str">
        <f>"10"</f>
        <v>10</v>
      </c>
      <c r="D805" s="29">
        <v>2.68</v>
      </c>
      <c r="E805" s="29">
        <v>1.92</v>
      </c>
      <c r="F805" s="29">
        <v>0</v>
      </c>
      <c r="G805" s="29">
        <v>27.993600000000001</v>
      </c>
      <c r="H805" s="28">
        <v>1.1499999999999999</v>
      </c>
      <c r="I805" s="28">
        <v>2.64</v>
      </c>
      <c r="J805" s="28">
        <v>21.06</v>
      </c>
      <c r="K805" s="28">
        <v>0.35</v>
      </c>
      <c r="L805" s="28">
        <v>0</v>
      </c>
      <c r="M805" s="28">
        <v>0</v>
      </c>
      <c r="N805" s="28">
        <v>0.06</v>
      </c>
      <c r="O805" s="28">
        <v>0.01</v>
      </c>
      <c r="P805" s="28">
        <v>0</v>
      </c>
    </row>
    <row r="806" spans="1:16" s="28" customFormat="1" ht="31.5" customHeight="1" x14ac:dyDescent="0.25">
      <c r="A806" s="28" t="str">
        <f>"Фирм"</f>
        <v>Фирм</v>
      </c>
      <c r="B806" s="28" t="s">
        <v>163</v>
      </c>
      <c r="C806" s="43">
        <v>110</v>
      </c>
      <c r="D806" s="29">
        <v>12.72</v>
      </c>
      <c r="E806" s="29">
        <v>12.63</v>
      </c>
      <c r="F806" s="29">
        <v>14.13</v>
      </c>
      <c r="G806" s="29">
        <v>230.93</v>
      </c>
      <c r="H806" s="28">
        <v>30.53</v>
      </c>
      <c r="I806" s="28">
        <v>23.16</v>
      </c>
      <c r="J806" s="28">
        <v>127.25</v>
      </c>
      <c r="K806" s="28">
        <v>1.9</v>
      </c>
      <c r="L806" s="28">
        <v>24.87</v>
      </c>
      <c r="M806" s="28">
        <v>80.81</v>
      </c>
      <c r="N806" s="28">
        <v>2.91</v>
      </c>
      <c r="O806" s="28">
        <v>0.09</v>
      </c>
      <c r="P806" s="28">
        <v>0.9</v>
      </c>
    </row>
    <row r="807" spans="1:16" s="28" customFormat="1" x14ac:dyDescent="0.25">
      <c r="A807" s="28" t="str">
        <f>"330"</f>
        <v>330</v>
      </c>
      <c r="B807" s="28" t="s">
        <v>129</v>
      </c>
      <c r="C807" s="29" t="str">
        <f>"180"</f>
        <v>180</v>
      </c>
      <c r="D807" s="29">
        <v>16.670000000000002</v>
      </c>
      <c r="E807" s="29">
        <v>5.15</v>
      </c>
      <c r="F807" s="29">
        <v>38.96</v>
      </c>
      <c r="G807" s="29">
        <v>289.27937279999998</v>
      </c>
      <c r="H807" s="28">
        <v>89.58</v>
      </c>
      <c r="I807" s="28">
        <v>80.53</v>
      </c>
      <c r="J807" s="28">
        <v>248.46</v>
      </c>
      <c r="K807" s="28">
        <v>5.13</v>
      </c>
      <c r="L807" s="28">
        <v>17.7</v>
      </c>
      <c r="M807" s="28">
        <v>34.380000000000003</v>
      </c>
      <c r="N807" s="28">
        <v>0.65</v>
      </c>
      <c r="O807" s="28">
        <v>0.5</v>
      </c>
      <c r="P807" s="28">
        <v>0</v>
      </c>
    </row>
    <row r="808" spans="1:16" s="28" customFormat="1" x14ac:dyDescent="0.25">
      <c r="A808" s="28" t="str">
        <f>"639"</f>
        <v>639</v>
      </c>
      <c r="B808" s="28" t="s">
        <v>164</v>
      </c>
      <c r="C808" s="29" t="str">
        <f>"180"</f>
        <v>180</v>
      </c>
      <c r="D808" s="29">
        <v>0.92</v>
      </c>
      <c r="E808" s="29">
        <v>0.05</v>
      </c>
      <c r="F808" s="29">
        <v>26.58</v>
      </c>
      <c r="G808" s="29">
        <v>112.28799599999999</v>
      </c>
      <c r="H808" s="28">
        <v>28.46</v>
      </c>
      <c r="I808" s="28">
        <v>17.96</v>
      </c>
      <c r="J808" s="28">
        <v>24.44</v>
      </c>
      <c r="K808" s="28">
        <v>0.61</v>
      </c>
      <c r="L808" s="28">
        <v>0</v>
      </c>
      <c r="M808" s="28">
        <v>104.94</v>
      </c>
      <c r="N808" s="28">
        <v>0.99</v>
      </c>
      <c r="O808" s="28">
        <v>0.02</v>
      </c>
      <c r="P808" s="28">
        <v>0.28999999999999998</v>
      </c>
    </row>
    <row r="809" spans="1:16" s="28" customFormat="1" x14ac:dyDescent="0.25">
      <c r="A809" s="28" t="str">
        <f>"-"</f>
        <v>-</v>
      </c>
      <c r="B809" s="28" t="s">
        <v>28</v>
      </c>
      <c r="C809" s="29" t="str">
        <f>"30"</f>
        <v>30</v>
      </c>
      <c r="D809" s="29">
        <v>1.98</v>
      </c>
      <c r="E809" s="29">
        <v>0.2</v>
      </c>
      <c r="F809" s="29">
        <v>14.01</v>
      </c>
      <c r="G809" s="29">
        <v>67.440299999999993</v>
      </c>
      <c r="H809" s="28">
        <v>4.49</v>
      </c>
      <c r="I809" s="28">
        <v>6.63</v>
      </c>
      <c r="J809" s="28">
        <v>17.489999999999998</v>
      </c>
      <c r="K809" s="28">
        <v>0.46</v>
      </c>
      <c r="L809" s="28">
        <v>0</v>
      </c>
      <c r="M809" s="28">
        <v>0</v>
      </c>
      <c r="N809" s="28">
        <v>0.39</v>
      </c>
      <c r="O809" s="28">
        <v>0.04</v>
      </c>
      <c r="P809" s="28">
        <v>0</v>
      </c>
    </row>
    <row r="810" spans="1:16" s="26" customFormat="1" x14ac:dyDescent="0.25">
      <c r="A810" s="26" t="str">
        <f>"-"</f>
        <v>-</v>
      </c>
      <c r="B810" s="26" t="s">
        <v>32</v>
      </c>
      <c r="C810" s="27" t="str">
        <f>"30"</f>
        <v>30</v>
      </c>
      <c r="D810" s="27">
        <v>1.98</v>
      </c>
      <c r="E810" s="27">
        <v>0.36</v>
      </c>
      <c r="F810" s="27">
        <v>10.02</v>
      </c>
      <c r="G810" s="27">
        <v>58.013999999999996</v>
      </c>
      <c r="H810" s="26">
        <v>10.5</v>
      </c>
      <c r="I810" s="26">
        <v>14.1</v>
      </c>
      <c r="J810" s="26">
        <v>47.4</v>
      </c>
      <c r="K810" s="26">
        <v>1.17</v>
      </c>
      <c r="L810" s="26">
        <v>0</v>
      </c>
      <c r="M810" s="26">
        <v>0.3</v>
      </c>
      <c r="N810" s="26">
        <v>0.42</v>
      </c>
      <c r="O810" s="26">
        <v>0.05</v>
      </c>
      <c r="P810" s="26">
        <v>0</v>
      </c>
    </row>
    <row r="811" spans="1:16" s="30" customFormat="1" x14ac:dyDescent="0.25">
      <c r="B811" s="30" t="s">
        <v>33</v>
      </c>
      <c r="C811" s="31"/>
      <c r="D811" s="31">
        <f t="shared" ref="D811:P811" si="22">SUM(D803:D810)</f>
        <v>39.94</v>
      </c>
      <c r="E811" s="31">
        <f t="shared" si="22"/>
        <v>32.15</v>
      </c>
      <c r="F811" s="31">
        <f t="shared" si="22"/>
        <v>118.58</v>
      </c>
      <c r="G811" s="31">
        <f t="shared" si="22"/>
        <v>970.13186562105273</v>
      </c>
      <c r="H811" s="30">
        <f t="shared" si="22"/>
        <v>233.98000000000005</v>
      </c>
      <c r="I811" s="30">
        <f t="shared" si="22"/>
        <v>176.34</v>
      </c>
      <c r="J811" s="30">
        <f t="shared" si="22"/>
        <v>556.40000000000009</v>
      </c>
      <c r="K811" s="30">
        <f t="shared" si="22"/>
        <v>10.99</v>
      </c>
      <c r="L811" s="30">
        <f t="shared" si="22"/>
        <v>87.070000000000007</v>
      </c>
      <c r="M811" s="30">
        <f t="shared" si="22"/>
        <v>473.04</v>
      </c>
      <c r="N811" s="30">
        <f t="shared" si="22"/>
        <v>8.3500000000000014</v>
      </c>
      <c r="O811" s="30">
        <f t="shared" si="22"/>
        <v>0.78</v>
      </c>
      <c r="P811" s="30">
        <f t="shared" si="22"/>
        <v>26.58</v>
      </c>
    </row>
    <row r="812" spans="1:16" x14ac:dyDescent="0.25">
      <c r="B812" s="25" t="s">
        <v>34</v>
      </c>
      <c r="C812" s="10"/>
      <c r="D812" s="10"/>
      <c r="E812" s="10"/>
      <c r="F812" s="10"/>
      <c r="G812" s="10"/>
    </row>
    <row r="813" spans="1:16" s="28" customFormat="1" x14ac:dyDescent="0.25">
      <c r="A813" s="28" t="str">
        <f>"766"</f>
        <v>766</v>
      </c>
      <c r="B813" s="28" t="s">
        <v>114</v>
      </c>
      <c r="C813" s="29" t="str">
        <f>"100"</f>
        <v>100</v>
      </c>
      <c r="D813" s="29">
        <v>8.07</v>
      </c>
      <c r="E813" s="29">
        <v>6.15</v>
      </c>
      <c r="F813" s="29">
        <v>55.62</v>
      </c>
      <c r="G813" s="29">
        <v>318.25280059999994</v>
      </c>
      <c r="H813" s="28">
        <v>17.78</v>
      </c>
      <c r="I813" s="28">
        <v>11.74</v>
      </c>
      <c r="J813" s="28">
        <v>63.43</v>
      </c>
      <c r="K813" s="28">
        <v>0.95</v>
      </c>
      <c r="L813" s="28">
        <v>6.32</v>
      </c>
      <c r="M813" s="28">
        <v>6.92</v>
      </c>
      <c r="N813" s="28">
        <v>3.42</v>
      </c>
      <c r="O813" s="28">
        <v>0.11</v>
      </c>
      <c r="P813" s="28">
        <v>0</v>
      </c>
    </row>
    <row r="814" spans="1:16" s="26" customFormat="1" x14ac:dyDescent="0.25">
      <c r="A814" s="26" t="str">
        <f>"631"</f>
        <v>631</v>
      </c>
      <c r="B814" s="26" t="s">
        <v>165</v>
      </c>
      <c r="C814" s="27" t="str">
        <f>"180"</f>
        <v>180</v>
      </c>
      <c r="D814" s="27">
        <v>0.35</v>
      </c>
      <c r="E814" s="27">
        <v>0.14000000000000001</v>
      </c>
      <c r="F814" s="27">
        <v>24.86</v>
      </c>
      <c r="G814" s="27">
        <v>99.314035199999992</v>
      </c>
      <c r="H814" s="26">
        <v>13.72</v>
      </c>
      <c r="I814" s="26">
        <v>4.96</v>
      </c>
      <c r="J814" s="26">
        <v>8.5399999999999991</v>
      </c>
      <c r="K814" s="26">
        <v>0.83</v>
      </c>
      <c r="L814" s="26">
        <v>0</v>
      </c>
      <c r="M814" s="26">
        <v>1.8</v>
      </c>
      <c r="N814" s="26">
        <v>10.8</v>
      </c>
      <c r="O814" s="26">
        <v>0.06</v>
      </c>
      <c r="P814" s="26">
        <v>9.5</v>
      </c>
    </row>
    <row r="815" spans="1:16" s="30" customFormat="1" x14ac:dyDescent="0.25">
      <c r="B815" s="30" t="s">
        <v>36</v>
      </c>
      <c r="C815" s="31"/>
      <c r="D815" s="31">
        <v>8.42</v>
      </c>
      <c r="E815" s="31">
        <v>6.29</v>
      </c>
      <c r="F815" s="31">
        <v>80.48</v>
      </c>
      <c r="G815" s="31">
        <v>417.57</v>
      </c>
      <c r="H815" s="30">
        <v>31.51</v>
      </c>
      <c r="I815" s="30">
        <v>16.7</v>
      </c>
      <c r="J815" s="30">
        <v>71.959999999999994</v>
      </c>
      <c r="K815" s="30">
        <v>1.78</v>
      </c>
      <c r="L815" s="30">
        <v>6.32</v>
      </c>
      <c r="M815" s="30">
        <v>8.7200000000000006</v>
      </c>
      <c r="N815" s="30">
        <v>14.22</v>
      </c>
      <c r="O815" s="30">
        <v>0.17</v>
      </c>
      <c r="P815" s="30">
        <v>9.5</v>
      </c>
    </row>
    <row r="816" spans="1:16" s="30" customFormat="1" x14ac:dyDescent="0.25">
      <c r="B816" s="30" t="s">
        <v>37</v>
      </c>
      <c r="C816" s="31"/>
      <c r="D816" s="34">
        <f>D801+D811+D815</f>
        <v>70.289999999999992</v>
      </c>
      <c r="E816" s="34">
        <f t="shared" ref="E816:P816" si="23">E801+E811+E815</f>
        <v>52.809999999999995</v>
      </c>
      <c r="F816" s="34">
        <f t="shared" si="23"/>
        <v>315.02000000000004</v>
      </c>
      <c r="G816" s="34">
        <f t="shared" si="23"/>
        <v>2073.4111808446028</v>
      </c>
      <c r="H816" s="34">
        <f t="shared" si="23"/>
        <v>570.05000000000007</v>
      </c>
      <c r="I816" s="34">
        <f t="shared" si="23"/>
        <v>265.18</v>
      </c>
      <c r="J816" s="34">
        <f t="shared" si="23"/>
        <v>979.32000000000016</v>
      </c>
      <c r="K816" s="34">
        <f t="shared" si="23"/>
        <v>14.979999999999999</v>
      </c>
      <c r="L816" s="34">
        <f t="shared" si="23"/>
        <v>164.69</v>
      </c>
      <c r="M816" s="34">
        <f t="shared" si="23"/>
        <v>596.72</v>
      </c>
      <c r="N816" s="34">
        <f t="shared" si="23"/>
        <v>23.470000000000002</v>
      </c>
      <c r="O816" s="34">
        <f t="shared" si="23"/>
        <v>1.21</v>
      </c>
      <c r="P816" s="34">
        <f t="shared" si="23"/>
        <v>36.81</v>
      </c>
    </row>
    <row r="817" spans="1:16" x14ac:dyDescent="0.25">
      <c r="C817" s="10"/>
      <c r="D817" s="10"/>
      <c r="E817" s="10"/>
      <c r="F817" s="10"/>
      <c r="G817" s="10"/>
    </row>
    <row r="818" spans="1:16" x14ac:dyDescent="0.25">
      <c r="C818" s="10"/>
      <c r="D818" s="10"/>
      <c r="E818" s="10"/>
      <c r="F818" s="10"/>
      <c r="G818" s="10"/>
    </row>
    <row r="819" spans="1:16" x14ac:dyDescent="0.25">
      <c r="C819" s="10"/>
      <c r="D819" s="10"/>
      <c r="E819" s="10"/>
      <c r="F819" s="10"/>
      <c r="G819" s="10"/>
    </row>
    <row r="820" spans="1:16" x14ac:dyDescent="0.25">
      <c r="C820" s="10"/>
      <c r="D820" s="10"/>
      <c r="E820" s="10"/>
      <c r="F820" s="10"/>
      <c r="G820" s="10"/>
    </row>
    <row r="821" spans="1:16" x14ac:dyDescent="0.25">
      <c r="C821" s="10"/>
      <c r="D821" s="10"/>
      <c r="E821" s="10"/>
      <c r="F821" s="10"/>
      <c r="G821" s="10"/>
    </row>
    <row r="822" spans="1:16" x14ac:dyDescent="0.25">
      <c r="C822" s="10"/>
      <c r="D822" s="10"/>
      <c r="E822" s="10"/>
      <c r="F822" s="10"/>
      <c r="G822" s="10"/>
    </row>
    <row r="823" spans="1:16" x14ac:dyDescent="0.25">
      <c r="C823" s="10"/>
      <c r="D823" s="10"/>
      <c r="E823" s="10"/>
      <c r="F823" s="10"/>
      <c r="G823" s="10"/>
      <c r="O823" s="1">
        <v>11</v>
      </c>
    </row>
    <row r="824" spans="1:16" x14ac:dyDescent="0.25">
      <c r="C824" s="10"/>
      <c r="D824" s="10"/>
      <c r="E824" s="10"/>
      <c r="F824" s="10"/>
      <c r="G824" s="10"/>
    </row>
    <row r="825" spans="1:16" ht="15.75" customHeight="1" x14ac:dyDescent="0.25">
      <c r="A825" s="54" t="s">
        <v>12</v>
      </c>
      <c r="B825" s="48" t="s">
        <v>0</v>
      </c>
      <c r="C825" s="48" t="s">
        <v>4</v>
      </c>
      <c r="D825" s="15" t="s">
        <v>2</v>
      </c>
      <c r="E825" s="15" t="s">
        <v>6</v>
      </c>
      <c r="F825" s="48" t="s">
        <v>5</v>
      </c>
      <c r="G825" s="49" t="s">
        <v>3</v>
      </c>
      <c r="H825" s="51" t="s">
        <v>11</v>
      </c>
      <c r="I825" s="51"/>
      <c r="J825" s="51"/>
      <c r="K825" s="51"/>
      <c r="L825" s="52" t="s">
        <v>13</v>
      </c>
      <c r="M825" s="52"/>
      <c r="N825" s="52"/>
      <c r="O825" s="52"/>
      <c r="P825" s="53"/>
    </row>
    <row r="826" spans="1:16" x14ac:dyDescent="0.25">
      <c r="A826" s="55"/>
      <c r="B826" s="48"/>
      <c r="C826" s="48"/>
      <c r="D826" s="15" t="s">
        <v>1</v>
      </c>
      <c r="E826" s="15" t="s">
        <v>1</v>
      </c>
      <c r="F826" s="48"/>
      <c r="G826" s="50"/>
      <c r="H826" s="16" t="s">
        <v>7</v>
      </c>
      <c r="I826" s="16" t="s">
        <v>8</v>
      </c>
      <c r="J826" s="16" t="s">
        <v>9</v>
      </c>
      <c r="K826" s="16" t="s">
        <v>10</v>
      </c>
      <c r="L826" s="16" t="s">
        <v>14</v>
      </c>
      <c r="M826" s="16" t="s">
        <v>15</v>
      </c>
      <c r="N826" s="16" t="s">
        <v>16</v>
      </c>
      <c r="O826" s="16" t="s">
        <v>17</v>
      </c>
      <c r="P826" s="17" t="s">
        <v>18</v>
      </c>
    </row>
    <row r="827" spans="1:16" x14ac:dyDescent="0.25">
      <c r="B827" s="30" t="s">
        <v>57</v>
      </c>
      <c r="C827" s="10"/>
      <c r="D827" s="10"/>
      <c r="E827" s="10"/>
      <c r="F827" s="10"/>
      <c r="G827" s="10"/>
    </row>
    <row r="828" spans="1:16" x14ac:dyDescent="0.25">
      <c r="B828" s="25" t="s">
        <v>25</v>
      </c>
      <c r="C828" s="10"/>
      <c r="D828" s="10"/>
      <c r="E828" s="10"/>
      <c r="F828" s="10"/>
      <c r="G828" s="10"/>
    </row>
    <row r="829" spans="1:16" s="28" customFormat="1" x14ac:dyDescent="0.25">
      <c r="A829" s="28" t="str">
        <f>"3"</f>
        <v>3</v>
      </c>
      <c r="B829" s="28" t="s">
        <v>108</v>
      </c>
      <c r="C829" s="29" t="str">
        <f>"15"</f>
        <v>15</v>
      </c>
      <c r="D829" s="29">
        <v>0.03</v>
      </c>
      <c r="E829" s="29">
        <v>0.04</v>
      </c>
      <c r="F829" s="29">
        <v>0</v>
      </c>
      <c r="G829" s="29">
        <v>0.53552100000000002</v>
      </c>
      <c r="H829" s="28">
        <v>1.29</v>
      </c>
      <c r="I829" s="28">
        <v>0.05</v>
      </c>
      <c r="J829" s="28">
        <v>0.74</v>
      </c>
      <c r="K829" s="28">
        <v>0</v>
      </c>
      <c r="L829" s="28">
        <v>0.38</v>
      </c>
      <c r="M829" s="28">
        <v>0.43</v>
      </c>
      <c r="N829" s="28">
        <v>0</v>
      </c>
      <c r="O829" s="28">
        <v>0</v>
      </c>
      <c r="P829" s="28">
        <v>0</v>
      </c>
    </row>
    <row r="830" spans="1:16" s="28" customFormat="1" x14ac:dyDescent="0.25">
      <c r="A830" s="28" t="str">
        <f>"437"</f>
        <v>437</v>
      </c>
      <c r="B830" s="28" t="s">
        <v>166</v>
      </c>
      <c r="C830" s="29" t="str">
        <f>"50/50"</f>
        <v>50/50</v>
      </c>
      <c r="D830" s="29">
        <v>14.57</v>
      </c>
      <c r="E830" s="29">
        <v>15.89</v>
      </c>
      <c r="F830" s="29">
        <v>3.83</v>
      </c>
      <c r="G830" s="29">
        <v>218.09919000000002</v>
      </c>
      <c r="H830" s="28">
        <v>17.079999999999998</v>
      </c>
      <c r="I830" s="28">
        <v>20.440000000000001</v>
      </c>
      <c r="J830" s="28">
        <v>156.13999999999999</v>
      </c>
      <c r="K830" s="28">
        <v>2.27</v>
      </c>
      <c r="L830" s="28">
        <v>0</v>
      </c>
      <c r="M830" s="28">
        <v>4.26</v>
      </c>
      <c r="N830" s="28">
        <v>2.1800000000000002</v>
      </c>
      <c r="O830" s="28">
        <v>0.05</v>
      </c>
      <c r="P830" s="28">
        <v>0.84</v>
      </c>
    </row>
    <row r="831" spans="1:16" s="28" customFormat="1" x14ac:dyDescent="0.25">
      <c r="A831" s="40" t="str">
        <f>"224"</f>
        <v>224</v>
      </c>
      <c r="B831" s="40" t="s">
        <v>167</v>
      </c>
      <c r="C831" s="29" t="str">
        <f>"180"</f>
        <v>180</v>
      </c>
      <c r="D831" s="29">
        <v>3.56</v>
      </c>
      <c r="E831" s="29">
        <v>8.0399999999999991</v>
      </c>
      <c r="F831" s="29">
        <v>21.99</v>
      </c>
      <c r="G831" s="29">
        <v>182.45388950999998</v>
      </c>
      <c r="H831" s="28">
        <v>44.67</v>
      </c>
      <c r="I831" s="28">
        <v>41.59</v>
      </c>
      <c r="J831" s="28">
        <v>90.46</v>
      </c>
      <c r="K831" s="28">
        <v>1.52</v>
      </c>
      <c r="L831" s="28">
        <v>55.22</v>
      </c>
      <c r="M831" s="28">
        <v>722.13</v>
      </c>
      <c r="N831" s="28">
        <v>0.47</v>
      </c>
      <c r="O831" s="28">
        <v>0.13</v>
      </c>
      <c r="P831" s="28">
        <v>15.94</v>
      </c>
    </row>
    <row r="832" spans="1:16" s="28" customFormat="1" x14ac:dyDescent="0.25">
      <c r="A832" s="40">
        <v>685</v>
      </c>
      <c r="B832" s="40" t="s">
        <v>86</v>
      </c>
      <c r="C832" s="29" t="str">
        <f>"180"</f>
        <v>180</v>
      </c>
      <c r="D832" s="29">
        <v>0.18</v>
      </c>
      <c r="E832" s="29">
        <v>0.04</v>
      </c>
      <c r="F832" s="29">
        <v>13.24</v>
      </c>
      <c r="G832" s="29">
        <v>51.606054</v>
      </c>
      <c r="H832" s="28">
        <v>0.39</v>
      </c>
      <c r="I832" s="28">
        <v>0</v>
      </c>
      <c r="J832" s="28">
        <v>0</v>
      </c>
      <c r="K832" s="28">
        <v>0.04</v>
      </c>
      <c r="L832" s="28">
        <v>0</v>
      </c>
      <c r="M832" s="28">
        <v>0</v>
      </c>
      <c r="N832" s="28">
        <v>0</v>
      </c>
      <c r="O832" s="28">
        <v>0</v>
      </c>
      <c r="P832" s="28">
        <v>0</v>
      </c>
    </row>
    <row r="833" spans="1:16" s="26" customFormat="1" x14ac:dyDescent="0.25">
      <c r="A833" s="26" t="str">
        <f>"-"</f>
        <v>-</v>
      </c>
      <c r="B833" s="26" t="s">
        <v>91</v>
      </c>
      <c r="C833" s="27" t="str">
        <f>"40"</f>
        <v>40</v>
      </c>
      <c r="D833" s="27">
        <v>2.64</v>
      </c>
      <c r="E833" s="27">
        <v>0.26</v>
      </c>
      <c r="F833" s="27">
        <v>18.68</v>
      </c>
      <c r="G833" s="27">
        <v>89.560399999999987</v>
      </c>
      <c r="H833" s="26">
        <v>0</v>
      </c>
      <c r="I833" s="26">
        <v>0</v>
      </c>
      <c r="J833" s="26">
        <v>0</v>
      </c>
      <c r="K833" s="26">
        <v>0</v>
      </c>
      <c r="L833" s="26">
        <v>0</v>
      </c>
      <c r="M833" s="26">
        <v>0</v>
      </c>
      <c r="N833" s="26">
        <v>0</v>
      </c>
      <c r="O833" s="26">
        <v>0</v>
      </c>
      <c r="P833" s="26">
        <v>0</v>
      </c>
    </row>
    <row r="834" spans="1:16" s="30" customFormat="1" x14ac:dyDescent="0.25">
      <c r="B834" s="30" t="s">
        <v>29</v>
      </c>
      <c r="C834" s="31"/>
      <c r="D834" s="31">
        <v>20.99</v>
      </c>
      <c r="E834" s="31">
        <v>24.28</v>
      </c>
      <c r="F834" s="31">
        <v>57.73</v>
      </c>
      <c r="G834" s="31">
        <v>542.26</v>
      </c>
      <c r="H834" s="30">
        <v>63.44</v>
      </c>
      <c r="I834" s="30">
        <v>62.08</v>
      </c>
      <c r="J834" s="30">
        <v>247.34</v>
      </c>
      <c r="K834" s="30">
        <v>3.82</v>
      </c>
      <c r="L834" s="30">
        <v>55.61</v>
      </c>
      <c r="M834" s="30">
        <v>726.82</v>
      </c>
      <c r="N834" s="30">
        <v>2.65</v>
      </c>
      <c r="O834" s="30">
        <v>0.18</v>
      </c>
      <c r="P834" s="30">
        <v>16.79</v>
      </c>
    </row>
    <row r="835" spans="1:16" x14ac:dyDescent="0.25">
      <c r="B835" s="25" t="s">
        <v>30</v>
      </c>
      <c r="C835" s="10"/>
      <c r="D835" s="10"/>
      <c r="E835" s="10"/>
      <c r="F835" s="10"/>
      <c r="G835" s="10"/>
    </row>
    <row r="836" spans="1:16" s="28" customFormat="1" x14ac:dyDescent="0.25">
      <c r="A836" s="28" t="str">
        <f>"-"</f>
        <v>-</v>
      </c>
      <c r="B836" s="28" t="s">
        <v>26</v>
      </c>
      <c r="C836" s="29" t="s">
        <v>62</v>
      </c>
      <c r="D836" s="29">
        <v>1.88</v>
      </c>
      <c r="E836" s="29">
        <v>0.7</v>
      </c>
      <c r="F836" s="29">
        <v>19.29</v>
      </c>
      <c r="G836" s="29">
        <v>98.954400000000021</v>
      </c>
      <c r="H836" s="28">
        <v>66</v>
      </c>
      <c r="I836" s="28">
        <v>25.23</v>
      </c>
      <c r="J836" s="28">
        <v>44.37</v>
      </c>
      <c r="K836" s="28">
        <v>3.83</v>
      </c>
      <c r="L836" s="28">
        <v>0</v>
      </c>
      <c r="M836" s="28">
        <v>10</v>
      </c>
      <c r="N836" s="28">
        <v>60</v>
      </c>
      <c r="O836" s="28">
        <v>0.28999999999999998</v>
      </c>
      <c r="P836" s="28">
        <v>52.8</v>
      </c>
    </row>
    <row r="837" spans="1:16" s="28" customFormat="1" x14ac:dyDescent="0.25">
      <c r="A837" s="28" t="str">
        <f>"сб 1982г"</f>
        <v>сб 1982г</v>
      </c>
      <c r="B837" s="28" t="s">
        <v>74</v>
      </c>
      <c r="C837" s="29" t="str">
        <f>"250"</f>
        <v>250</v>
      </c>
      <c r="D837" s="29">
        <v>4.08</v>
      </c>
      <c r="E837" s="29">
        <v>5.13</v>
      </c>
      <c r="F837" s="29">
        <v>22.49</v>
      </c>
      <c r="G837" s="29">
        <v>158.1238535</v>
      </c>
      <c r="H837" s="28">
        <v>24.11</v>
      </c>
      <c r="I837" s="28">
        <v>20.61</v>
      </c>
      <c r="J837" s="28">
        <v>65.66</v>
      </c>
      <c r="K837" s="28">
        <v>1</v>
      </c>
      <c r="L837" s="28">
        <v>42.75</v>
      </c>
      <c r="M837" s="28">
        <v>253.18</v>
      </c>
      <c r="N837" s="28">
        <v>0.52</v>
      </c>
      <c r="O837" s="28">
        <v>0.09</v>
      </c>
      <c r="P837" s="28">
        <v>5.19</v>
      </c>
    </row>
    <row r="838" spans="1:16" s="28" customFormat="1" x14ac:dyDescent="0.25">
      <c r="A838" s="28" t="str">
        <f>""</f>
        <v/>
      </c>
      <c r="B838" s="28" t="s">
        <v>75</v>
      </c>
      <c r="C838" s="29" t="str">
        <f>"15"</f>
        <v>15</v>
      </c>
      <c r="D838" s="29">
        <v>3.44</v>
      </c>
      <c r="E838" s="29">
        <v>2.9</v>
      </c>
      <c r="F838" s="29">
        <v>0</v>
      </c>
      <c r="G838" s="29">
        <v>39.841200000000001</v>
      </c>
      <c r="H838" s="28">
        <v>2.69</v>
      </c>
      <c r="I838" s="28">
        <v>2.84</v>
      </c>
      <c r="J838" s="28">
        <v>24.26</v>
      </c>
      <c r="K838" s="28">
        <v>0.27</v>
      </c>
      <c r="L838" s="28">
        <v>7.35</v>
      </c>
      <c r="M838" s="28">
        <v>15.12</v>
      </c>
      <c r="N838" s="28">
        <v>0.11</v>
      </c>
      <c r="O838" s="28">
        <v>0.01</v>
      </c>
      <c r="P838" s="28">
        <v>0.11</v>
      </c>
    </row>
    <row r="839" spans="1:16" s="28" customFormat="1" x14ac:dyDescent="0.25">
      <c r="A839" s="28" t="str">
        <f>"фирм"</f>
        <v>фирм</v>
      </c>
      <c r="B839" s="28" t="s">
        <v>168</v>
      </c>
      <c r="C839" s="29" t="str">
        <f>"200"</f>
        <v>200</v>
      </c>
      <c r="D839" s="29">
        <v>10.73</v>
      </c>
      <c r="E839" s="29">
        <v>12.43</v>
      </c>
      <c r="F839" s="29">
        <v>23.37</v>
      </c>
      <c r="G839" s="29">
        <v>255.23609000000002</v>
      </c>
      <c r="H839" s="28">
        <v>25.08</v>
      </c>
      <c r="I839" s="28">
        <v>32.409999999999997</v>
      </c>
      <c r="J839" s="28">
        <v>118.33</v>
      </c>
      <c r="K839" s="28">
        <v>1.76</v>
      </c>
      <c r="L839" s="28">
        <v>17.149999999999999</v>
      </c>
      <c r="M839" s="28">
        <v>49.17</v>
      </c>
      <c r="N839" s="28">
        <v>3.52</v>
      </c>
      <c r="O839" s="28">
        <v>0.11</v>
      </c>
      <c r="P839" s="28">
        <v>9.08</v>
      </c>
    </row>
    <row r="840" spans="1:16" s="28" customFormat="1" x14ac:dyDescent="0.25">
      <c r="A840" s="28" t="str">
        <f>"639"</f>
        <v>639</v>
      </c>
      <c r="B840" s="28" t="s">
        <v>77</v>
      </c>
      <c r="C840" s="29" t="str">
        <f>"180"</f>
        <v>180</v>
      </c>
      <c r="D840" s="29">
        <v>0.92</v>
      </c>
      <c r="E840" s="29">
        <v>0.05</v>
      </c>
      <c r="F840" s="29">
        <v>26.58</v>
      </c>
      <c r="G840" s="29">
        <v>112.28799599999999</v>
      </c>
      <c r="H840" s="28">
        <v>28.46</v>
      </c>
      <c r="I840" s="28">
        <v>17.96</v>
      </c>
      <c r="J840" s="28">
        <v>24.44</v>
      </c>
      <c r="K840" s="28">
        <v>0.61</v>
      </c>
      <c r="L840" s="28">
        <v>0</v>
      </c>
      <c r="M840" s="28">
        <v>104.94</v>
      </c>
      <c r="N840" s="28">
        <v>0.99</v>
      </c>
      <c r="O840" s="28">
        <v>0.02</v>
      </c>
      <c r="P840" s="28">
        <v>0.28999999999999998</v>
      </c>
    </row>
    <row r="841" spans="1:16" s="28" customFormat="1" x14ac:dyDescent="0.25">
      <c r="A841" s="28" t="str">
        <f>"-"</f>
        <v>-</v>
      </c>
      <c r="B841" s="28" t="s">
        <v>28</v>
      </c>
      <c r="C841" s="29" t="str">
        <f>"30"</f>
        <v>30</v>
      </c>
      <c r="D841" s="29">
        <v>1.98</v>
      </c>
      <c r="E841" s="29">
        <v>0.2</v>
      </c>
      <c r="F841" s="29">
        <v>14.01</v>
      </c>
      <c r="G841" s="29">
        <v>67.440299999999993</v>
      </c>
      <c r="H841" s="28">
        <v>4.49</v>
      </c>
      <c r="I841" s="28">
        <v>6.63</v>
      </c>
      <c r="J841" s="28">
        <v>17.489999999999998</v>
      </c>
      <c r="K841" s="28">
        <v>0.46</v>
      </c>
      <c r="L841" s="28">
        <v>0</v>
      </c>
      <c r="M841" s="28">
        <v>0</v>
      </c>
      <c r="N841" s="28">
        <v>0.39</v>
      </c>
      <c r="O841" s="28">
        <v>0.04</v>
      </c>
      <c r="P841" s="28">
        <v>0</v>
      </c>
    </row>
    <row r="842" spans="1:16" s="26" customFormat="1" x14ac:dyDescent="0.25">
      <c r="A842" s="26" t="str">
        <f>"-"</f>
        <v>-</v>
      </c>
      <c r="B842" s="26" t="s">
        <v>32</v>
      </c>
      <c r="C842" s="27" t="str">
        <f>"30"</f>
        <v>30</v>
      </c>
      <c r="D842" s="27">
        <v>1.98</v>
      </c>
      <c r="E842" s="27">
        <v>0.36</v>
      </c>
      <c r="F842" s="27">
        <v>10.02</v>
      </c>
      <c r="G842" s="27">
        <v>58.013999999999996</v>
      </c>
      <c r="H842" s="26">
        <v>10.5</v>
      </c>
      <c r="I842" s="26">
        <v>14.1</v>
      </c>
      <c r="J842" s="26">
        <v>47.4</v>
      </c>
      <c r="K842" s="26">
        <v>1.17</v>
      </c>
      <c r="L842" s="26">
        <v>0</v>
      </c>
      <c r="M842" s="26">
        <v>0.3</v>
      </c>
      <c r="N842" s="26">
        <v>0.42</v>
      </c>
      <c r="O842" s="26">
        <v>0.05</v>
      </c>
      <c r="P842" s="26">
        <v>0</v>
      </c>
    </row>
    <row r="843" spans="1:16" s="30" customFormat="1" x14ac:dyDescent="0.25">
      <c r="B843" s="30" t="s">
        <v>33</v>
      </c>
      <c r="C843" s="31"/>
      <c r="D843" s="31">
        <v>25.01</v>
      </c>
      <c r="E843" s="31">
        <v>21.76</v>
      </c>
      <c r="F843" s="31">
        <v>115.76</v>
      </c>
      <c r="G843" s="31">
        <v>789.9</v>
      </c>
      <c r="H843" s="30">
        <v>161.33000000000001</v>
      </c>
      <c r="I843" s="30">
        <v>119.77</v>
      </c>
      <c r="J843" s="30">
        <v>341.94</v>
      </c>
      <c r="K843" s="30">
        <v>9.11</v>
      </c>
      <c r="L843" s="30">
        <v>67.25</v>
      </c>
      <c r="M843" s="30">
        <v>432.71</v>
      </c>
      <c r="N843" s="30">
        <v>65.94</v>
      </c>
      <c r="O843" s="30">
        <v>0.61</v>
      </c>
      <c r="P843" s="30">
        <v>67.48</v>
      </c>
    </row>
    <row r="844" spans="1:16" x14ac:dyDescent="0.25">
      <c r="B844" s="25" t="s">
        <v>34</v>
      </c>
      <c r="C844" s="10"/>
      <c r="D844" s="10"/>
      <c r="E844" s="10"/>
      <c r="F844" s="10"/>
      <c r="G844" s="10"/>
    </row>
    <row r="845" spans="1:16" s="28" customFormat="1" x14ac:dyDescent="0.25">
      <c r="A845" s="28" t="str">
        <f>"741"</f>
        <v>741</v>
      </c>
      <c r="B845" s="28" t="s">
        <v>126</v>
      </c>
      <c r="C845" s="29" t="str">
        <f>"50"</f>
        <v>50</v>
      </c>
      <c r="D845" s="29">
        <v>5.91</v>
      </c>
      <c r="E845" s="29">
        <v>2.78</v>
      </c>
      <c r="F845" s="29">
        <v>17.920000000000002</v>
      </c>
      <c r="G845" s="29">
        <v>123.61622122355001</v>
      </c>
      <c r="H845" s="28">
        <v>29.61</v>
      </c>
      <c r="I845" s="28">
        <v>7.09</v>
      </c>
      <c r="J845" s="28">
        <v>55.26</v>
      </c>
      <c r="K845" s="28">
        <v>0.4</v>
      </c>
      <c r="L845" s="28">
        <v>9.08</v>
      </c>
      <c r="M845" s="28">
        <v>25.48</v>
      </c>
      <c r="N845" s="28">
        <v>0.59</v>
      </c>
      <c r="O845" s="28">
        <v>0.03</v>
      </c>
      <c r="P845" s="28">
        <v>0.01</v>
      </c>
    </row>
    <row r="846" spans="1:16" s="26" customFormat="1" x14ac:dyDescent="0.25">
      <c r="A846" s="26" t="str">
        <f>"-"</f>
        <v>-</v>
      </c>
      <c r="B846" s="26" t="s">
        <v>50</v>
      </c>
      <c r="C846" s="27" t="str">
        <f>"180"</f>
        <v>180</v>
      </c>
      <c r="D846" s="27">
        <v>0.9</v>
      </c>
      <c r="E846" s="27">
        <v>0.18</v>
      </c>
      <c r="F846" s="27">
        <v>18.18</v>
      </c>
      <c r="G846" s="27">
        <v>77.831999999999994</v>
      </c>
      <c r="H846" s="26">
        <v>12.6</v>
      </c>
      <c r="I846" s="26">
        <v>7.2</v>
      </c>
      <c r="J846" s="26">
        <v>12.6</v>
      </c>
      <c r="K846" s="26">
        <v>2.52</v>
      </c>
      <c r="L846" s="26">
        <v>0</v>
      </c>
      <c r="M846" s="26">
        <v>0</v>
      </c>
      <c r="N846" s="26">
        <v>0.18</v>
      </c>
      <c r="O846" s="26">
        <v>0.02</v>
      </c>
      <c r="P846" s="26">
        <v>3.6</v>
      </c>
    </row>
    <row r="847" spans="1:16" s="30" customFormat="1" x14ac:dyDescent="0.25">
      <c r="B847" s="30" t="s">
        <v>36</v>
      </c>
      <c r="C847" s="31"/>
      <c r="D847" s="31">
        <v>6.81</v>
      </c>
      <c r="E847" s="31">
        <v>2.96</v>
      </c>
      <c r="F847" s="31">
        <v>36.1</v>
      </c>
      <c r="G847" s="31">
        <v>201.45</v>
      </c>
      <c r="H847" s="30">
        <v>42.21</v>
      </c>
      <c r="I847" s="30">
        <v>14.29</v>
      </c>
      <c r="J847" s="30">
        <v>67.86</v>
      </c>
      <c r="K847" s="30">
        <v>2.92</v>
      </c>
      <c r="L847" s="30">
        <v>9.08</v>
      </c>
      <c r="M847" s="30">
        <v>25.48</v>
      </c>
      <c r="N847" s="30">
        <v>0.77</v>
      </c>
      <c r="O847" s="30">
        <v>0.05</v>
      </c>
      <c r="P847" s="30">
        <v>3.61</v>
      </c>
    </row>
    <row r="848" spans="1:16" s="30" customFormat="1" x14ac:dyDescent="0.25">
      <c r="B848" s="30" t="s">
        <v>37</v>
      </c>
      <c r="C848" s="31"/>
      <c r="D848" s="31">
        <v>52.8</v>
      </c>
      <c r="E848" s="31">
        <v>49.01</v>
      </c>
      <c r="F848" s="31">
        <v>209.6</v>
      </c>
      <c r="G848" s="31">
        <v>1533.6</v>
      </c>
      <c r="H848" s="30">
        <v>266.98</v>
      </c>
      <c r="I848" s="30">
        <v>196.15</v>
      </c>
      <c r="J848" s="30">
        <v>657.14</v>
      </c>
      <c r="K848" s="30">
        <v>15.85</v>
      </c>
      <c r="L848" s="30">
        <v>131.93</v>
      </c>
      <c r="M848" s="30">
        <v>1185.01</v>
      </c>
      <c r="N848" s="30">
        <v>69.36</v>
      </c>
      <c r="O848" s="30">
        <v>0.84</v>
      </c>
      <c r="P848" s="30">
        <v>87.88</v>
      </c>
    </row>
    <row r="849" spans="3:16" x14ac:dyDescent="0.25">
      <c r="C849" s="10"/>
      <c r="D849" s="10"/>
      <c r="E849" s="10"/>
      <c r="F849" s="10"/>
      <c r="G849" s="10"/>
    </row>
    <row r="850" spans="3:16" x14ac:dyDescent="0.25">
      <c r="C850" s="10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</row>
    <row r="851" spans="3:16" x14ac:dyDescent="0.25">
      <c r="C851" s="10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</row>
    <row r="852" spans="3:16" s="30" customFormat="1" x14ac:dyDescent="0.25">
      <c r="C852" s="31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</row>
    <row r="853" spans="3:16" x14ac:dyDescent="0.25">
      <c r="C853" s="10"/>
      <c r="D853" s="10"/>
      <c r="E853" s="10"/>
      <c r="F853" s="10"/>
      <c r="G853" s="10"/>
    </row>
    <row r="854" spans="3:16" x14ac:dyDescent="0.25">
      <c r="C854" s="10"/>
      <c r="D854" s="10"/>
      <c r="E854" s="10"/>
      <c r="F854" s="10"/>
      <c r="G854" s="10"/>
    </row>
    <row r="855" spans="3:16" x14ac:dyDescent="0.25">
      <c r="C855" s="10"/>
      <c r="D855" s="10"/>
      <c r="E855" s="10"/>
      <c r="F855" s="10"/>
      <c r="G855" s="10"/>
      <c r="O855" s="1">
        <v>12</v>
      </c>
    </row>
    <row r="856" spans="3:16" x14ac:dyDescent="0.25">
      <c r="C856" s="10"/>
      <c r="D856" s="10"/>
      <c r="E856" s="10"/>
      <c r="F856" s="10"/>
      <c r="G856" s="10"/>
    </row>
    <row r="857" spans="3:16" x14ac:dyDescent="0.25">
      <c r="C857" s="10"/>
      <c r="D857" s="10"/>
      <c r="E857" s="10"/>
      <c r="F857" s="10"/>
      <c r="G857" s="10"/>
    </row>
    <row r="858" spans="3:16" x14ac:dyDescent="0.25">
      <c r="C858" s="10"/>
      <c r="D858" s="10"/>
      <c r="E858" s="10"/>
      <c r="F858" s="10"/>
      <c r="G858" s="10"/>
    </row>
    <row r="859" spans="3:16" x14ac:dyDescent="0.25">
      <c r="C859" s="10"/>
      <c r="D859" s="10"/>
      <c r="E859" s="10"/>
      <c r="F859" s="10"/>
      <c r="G859" s="10"/>
    </row>
    <row r="860" spans="3:16" x14ac:dyDescent="0.25">
      <c r="C860" s="10"/>
      <c r="D860" s="10"/>
      <c r="E860" s="10"/>
      <c r="F860" s="10"/>
      <c r="G860" s="10"/>
    </row>
    <row r="861" spans="3:16" x14ac:dyDescent="0.25">
      <c r="C861" s="10"/>
      <c r="D861" s="10"/>
      <c r="E861" s="10"/>
      <c r="F861" s="10"/>
      <c r="G861" s="10"/>
    </row>
    <row r="862" spans="3:16" x14ac:dyDescent="0.25">
      <c r="C862" s="10"/>
      <c r="D862" s="10"/>
      <c r="E862" s="10"/>
      <c r="F862" s="10"/>
      <c r="G862" s="10"/>
    </row>
    <row r="863" spans="3:16" x14ac:dyDescent="0.25">
      <c r="C863" s="10"/>
      <c r="D863" s="10"/>
      <c r="E863" s="10"/>
      <c r="F863" s="10"/>
      <c r="G863" s="10"/>
    </row>
    <row r="864" spans="3:16" x14ac:dyDescent="0.25">
      <c r="C864" s="10"/>
      <c r="D864" s="10"/>
      <c r="E864" s="10"/>
      <c r="F864" s="10"/>
      <c r="G864" s="10"/>
    </row>
    <row r="865" spans="3:7" x14ac:dyDescent="0.25">
      <c r="C865" s="10"/>
      <c r="D865" s="10"/>
      <c r="E865" s="10"/>
      <c r="F865" s="10"/>
      <c r="G865" s="10"/>
    </row>
    <row r="866" spans="3:7" x14ac:dyDescent="0.25">
      <c r="C866" s="10"/>
      <c r="D866" s="10"/>
      <c r="E866" s="10"/>
      <c r="F866" s="10"/>
      <c r="G866" s="10"/>
    </row>
    <row r="867" spans="3:7" x14ac:dyDescent="0.25">
      <c r="C867" s="10"/>
      <c r="D867" s="10"/>
      <c r="E867" s="10"/>
      <c r="F867" s="10"/>
      <c r="G867" s="10"/>
    </row>
    <row r="868" spans="3:7" x14ac:dyDescent="0.25">
      <c r="C868" s="10"/>
      <c r="D868" s="10"/>
      <c r="E868" s="10"/>
      <c r="F868" s="10"/>
      <c r="G868" s="10"/>
    </row>
    <row r="869" spans="3:7" x14ac:dyDescent="0.25">
      <c r="C869" s="10"/>
      <c r="D869" s="10"/>
      <c r="E869" s="10"/>
      <c r="F869" s="10"/>
      <c r="G869" s="10"/>
    </row>
    <row r="870" spans="3:7" x14ac:dyDescent="0.25">
      <c r="C870" s="10"/>
      <c r="D870" s="10"/>
      <c r="E870" s="10"/>
      <c r="F870" s="10"/>
      <c r="G870" s="10"/>
    </row>
    <row r="871" spans="3:7" x14ac:dyDescent="0.25">
      <c r="C871" s="10"/>
      <c r="D871" s="10"/>
      <c r="E871" s="10"/>
      <c r="F871" s="10"/>
      <c r="G871" s="10"/>
    </row>
    <row r="872" spans="3:7" x14ac:dyDescent="0.25">
      <c r="C872" s="10"/>
      <c r="D872" s="10"/>
      <c r="E872" s="10"/>
      <c r="F872" s="10"/>
      <c r="G872" s="10"/>
    </row>
    <row r="873" spans="3:7" x14ac:dyDescent="0.25">
      <c r="C873" s="10"/>
      <c r="D873" s="10"/>
      <c r="E873" s="10"/>
      <c r="F873" s="10"/>
      <c r="G873" s="10"/>
    </row>
    <row r="874" spans="3:7" x14ac:dyDescent="0.25">
      <c r="C874" s="10"/>
      <c r="D874" s="10"/>
      <c r="E874" s="10"/>
      <c r="F874" s="10"/>
      <c r="G874" s="10"/>
    </row>
    <row r="875" spans="3:7" x14ac:dyDescent="0.25">
      <c r="C875" s="10"/>
      <c r="D875" s="10"/>
      <c r="E875" s="10"/>
      <c r="F875" s="10"/>
      <c r="G875" s="10"/>
    </row>
    <row r="876" spans="3:7" x14ac:dyDescent="0.25">
      <c r="C876" s="10"/>
      <c r="D876" s="10"/>
      <c r="E876" s="10"/>
      <c r="F876" s="10"/>
      <c r="G876" s="10"/>
    </row>
    <row r="877" spans="3:7" x14ac:dyDescent="0.25">
      <c r="C877" s="10"/>
      <c r="D877" s="10"/>
      <c r="E877" s="10"/>
      <c r="F877" s="10"/>
      <c r="G877" s="10"/>
    </row>
    <row r="878" spans="3:7" x14ac:dyDescent="0.25">
      <c r="C878" s="10"/>
      <c r="D878" s="10"/>
      <c r="E878" s="10"/>
      <c r="F878" s="10"/>
      <c r="G878" s="10"/>
    </row>
    <row r="879" spans="3:7" x14ac:dyDescent="0.25">
      <c r="C879" s="10"/>
      <c r="D879" s="10"/>
      <c r="E879" s="10"/>
      <c r="F879" s="10"/>
      <c r="G879" s="10"/>
    </row>
    <row r="880" spans="3:7" x14ac:dyDescent="0.25">
      <c r="C880" s="10"/>
      <c r="D880" s="10"/>
      <c r="E880" s="10"/>
      <c r="F880" s="10"/>
      <c r="G880" s="10"/>
    </row>
    <row r="881" spans="3:7" x14ac:dyDescent="0.25">
      <c r="C881" s="10"/>
      <c r="D881" s="10"/>
      <c r="E881" s="10"/>
      <c r="F881" s="10"/>
      <c r="G881" s="10"/>
    </row>
    <row r="882" spans="3:7" x14ac:dyDescent="0.25">
      <c r="C882" s="10"/>
      <c r="D882" s="10"/>
      <c r="E882" s="10"/>
      <c r="F882" s="10"/>
      <c r="G882" s="10"/>
    </row>
    <row r="883" spans="3:7" x14ac:dyDescent="0.25">
      <c r="C883" s="10"/>
      <c r="D883" s="10"/>
      <c r="E883" s="10"/>
      <c r="F883" s="10"/>
      <c r="G883" s="10"/>
    </row>
    <row r="884" spans="3:7" x14ac:dyDescent="0.25">
      <c r="C884" s="10"/>
      <c r="D884" s="10"/>
      <c r="E884" s="10"/>
      <c r="F884" s="10"/>
      <c r="G884" s="10"/>
    </row>
    <row r="885" spans="3:7" x14ac:dyDescent="0.25">
      <c r="C885" s="10"/>
      <c r="D885" s="10"/>
      <c r="E885" s="10"/>
      <c r="F885" s="10"/>
      <c r="G885" s="10"/>
    </row>
    <row r="886" spans="3:7" x14ac:dyDescent="0.25">
      <c r="C886" s="10"/>
      <c r="D886" s="10"/>
      <c r="E886" s="10"/>
      <c r="F886" s="10"/>
      <c r="G886" s="10"/>
    </row>
    <row r="887" spans="3:7" x14ac:dyDescent="0.25">
      <c r="C887" s="10"/>
      <c r="D887" s="10"/>
      <c r="E887" s="10"/>
      <c r="F887" s="10"/>
      <c r="G887" s="10"/>
    </row>
    <row r="888" spans="3:7" x14ac:dyDescent="0.25">
      <c r="C888" s="10"/>
      <c r="D888" s="10"/>
      <c r="E888" s="10"/>
      <c r="F888" s="10"/>
      <c r="G888" s="10"/>
    </row>
    <row r="889" spans="3:7" x14ac:dyDescent="0.25">
      <c r="C889" s="10"/>
      <c r="D889" s="10"/>
      <c r="E889" s="10"/>
      <c r="F889" s="10"/>
      <c r="G889" s="10"/>
    </row>
    <row r="890" spans="3:7" x14ac:dyDescent="0.25">
      <c r="C890" s="10"/>
      <c r="D890" s="10"/>
      <c r="E890" s="10"/>
      <c r="F890" s="10"/>
      <c r="G890" s="10"/>
    </row>
    <row r="891" spans="3:7" x14ac:dyDescent="0.25">
      <c r="C891" s="10"/>
      <c r="D891" s="10"/>
      <c r="E891" s="10"/>
      <c r="F891" s="10"/>
      <c r="G891" s="10"/>
    </row>
    <row r="892" spans="3:7" x14ac:dyDescent="0.25">
      <c r="C892" s="10"/>
      <c r="D892" s="10"/>
      <c r="E892" s="10"/>
      <c r="F892" s="10"/>
      <c r="G892" s="10"/>
    </row>
    <row r="893" spans="3:7" x14ac:dyDescent="0.25">
      <c r="C893" s="10"/>
      <c r="D893" s="10"/>
      <c r="E893" s="10"/>
      <c r="F893" s="10"/>
      <c r="G893" s="10"/>
    </row>
    <row r="894" spans="3:7" x14ac:dyDescent="0.25">
      <c r="C894" s="10"/>
      <c r="D894" s="10"/>
      <c r="E894" s="10"/>
      <c r="F894" s="10"/>
      <c r="G894" s="10"/>
    </row>
    <row r="895" spans="3:7" x14ac:dyDescent="0.25">
      <c r="C895" s="10"/>
      <c r="D895" s="10"/>
      <c r="E895" s="10"/>
      <c r="F895" s="10"/>
      <c r="G895" s="10"/>
    </row>
    <row r="896" spans="3:7" x14ac:dyDescent="0.25">
      <c r="C896" s="10"/>
      <c r="D896" s="10"/>
      <c r="E896" s="10"/>
      <c r="F896" s="10"/>
      <c r="G896" s="10"/>
    </row>
    <row r="897" spans="3:7" x14ac:dyDescent="0.25">
      <c r="C897" s="10"/>
      <c r="D897" s="10"/>
      <c r="E897" s="10"/>
      <c r="F897" s="10"/>
      <c r="G897" s="10"/>
    </row>
    <row r="898" spans="3:7" x14ac:dyDescent="0.25">
      <c r="C898" s="10"/>
      <c r="D898" s="10"/>
      <c r="E898" s="10"/>
      <c r="F898" s="10"/>
      <c r="G898" s="10"/>
    </row>
    <row r="899" spans="3:7" x14ac:dyDescent="0.25">
      <c r="C899" s="10"/>
      <c r="D899" s="10"/>
      <c r="E899" s="10"/>
      <c r="F899" s="10"/>
      <c r="G899" s="10"/>
    </row>
    <row r="900" spans="3:7" x14ac:dyDescent="0.25">
      <c r="C900" s="10"/>
      <c r="D900" s="10"/>
      <c r="E900" s="10"/>
      <c r="F900" s="10"/>
      <c r="G900" s="10"/>
    </row>
    <row r="901" spans="3:7" x14ac:dyDescent="0.25">
      <c r="C901" s="10"/>
      <c r="D901" s="10"/>
      <c r="E901" s="10"/>
      <c r="F901" s="10"/>
      <c r="G901" s="10"/>
    </row>
    <row r="902" spans="3:7" x14ac:dyDescent="0.25">
      <c r="C902" s="10"/>
      <c r="D902" s="10"/>
      <c r="E902" s="10"/>
      <c r="F902" s="10"/>
      <c r="G902" s="10"/>
    </row>
    <row r="903" spans="3:7" x14ac:dyDescent="0.25">
      <c r="C903" s="10"/>
      <c r="D903" s="10"/>
      <c r="E903" s="10"/>
      <c r="F903" s="10"/>
      <c r="G903" s="10"/>
    </row>
    <row r="904" spans="3:7" x14ac:dyDescent="0.25">
      <c r="C904" s="10"/>
      <c r="D904" s="10"/>
      <c r="E904" s="10"/>
      <c r="F904" s="10"/>
      <c r="G904" s="10"/>
    </row>
    <row r="905" spans="3:7" x14ac:dyDescent="0.25">
      <c r="C905" s="10"/>
      <c r="D905" s="10"/>
      <c r="E905" s="10"/>
      <c r="F905" s="10"/>
      <c r="G905" s="10"/>
    </row>
    <row r="906" spans="3:7" x14ac:dyDescent="0.25">
      <c r="C906" s="10"/>
      <c r="D906" s="10"/>
      <c r="E906" s="10"/>
      <c r="F906" s="10"/>
      <c r="G906" s="10"/>
    </row>
    <row r="907" spans="3:7" x14ac:dyDescent="0.25">
      <c r="C907" s="10"/>
      <c r="D907" s="10"/>
      <c r="E907" s="10"/>
      <c r="F907" s="10"/>
      <c r="G907" s="10"/>
    </row>
    <row r="908" spans="3:7" x14ac:dyDescent="0.25">
      <c r="C908" s="10"/>
      <c r="D908" s="10"/>
      <c r="E908" s="10"/>
      <c r="F908" s="10"/>
      <c r="G908" s="10"/>
    </row>
    <row r="909" spans="3:7" x14ac:dyDescent="0.25">
      <c r="C909" s="10"/>
      <c r="D909" s="10"/>
      <c r="E909" s="10"/>
      <c r="F909" s="10"/>
      <c r="G909" s="10"/>
    </row>
    <row r="910" spans="3:7" x14ac:dyDescent="0.25">
      <c r="C910" s="10"/>
      <c r="D910" s="10"/>
      <c r="E910" s="10"/>
      <c r="F910" s="10"/>
      <c r="G910" s="10"/>
    </row>
    <row r="911" spans="3:7" x14ac:dyDescent="0.25">
      <c r="C911" s="10"/>
      <c r="D911" s="10"/>
      <c r="E911" s="10"/>
      <c r="F911" s="10"/>
      <c r="G911" s="10"/>
    </row>
    <row r="912" spans="3:7" x14ac:dyDescent="0.25">
      <c r="C912" s="10"/>
      <c r="D912" s="10"/>
      <c r="E912" s="10"/>
      <c r="F912" s="10"/>
      <c r="G912" s="10"/>
    </row>
    <row r="913" spans="3:7" x14ac:dyDescent="0.25">
      <c r="C913" s="10"/>
      <c r="D913" s="10"/>
      <c r="E913" s="10"/>
      <c r="F913" s="10"/>
      <c r="G913" s="10"/>
    </row>
    <row r="914" spans="3:7" x14ac:dyDescent="0.25">
      <c r="C914" s="10"/>
      <c r="D914" s="10"/>
      <c r="E914" s="10"/>
      <c r="F914" s="10"/>
      <c r="G914" s="10"/>
    </row>
    <row r="915" spans="3:7" x14ac:dyDescent="0.25">
      <c r="C915" s="10"/>
      <c r="D915" s="10"/>
      <c r="E915" s="10"/>
      <c r="F915" s="10"/>
      <c r="G915" s="10"/>
    </row>
    <row r="916" spans="3:7" x14ac:dyDescent="0.25">
      <c r="C916" s="10"/>
      <c r="D916" s="10"/>
      <c r="E916" s="10"/>
      <c r="F916" s="10"/>
      <c r="G916" s="10"/>
    </row>
    <row r="917" spans="3:7" x14ac:dyDescent="0.25">
      <c r="C917" s="10"/>
      <c r="D917" s="10"/>
      <c r="E917" s="10"/>
      <c r="F917" s="10"/>
      <c r="G917" s="10"/>
    </row>
    <row r="918" spans="3:7" x14ac:dyDescent="0.25">
      <c r="C918" s="10"/>
      <c r="D918" s="10"/>
      <c r="E918" s="10"/>
      <c r="F918" s="10"/>
      <c r="G918" s="10"/>
    </row>
    <row r="919" spans="3:7" x14ac:dyDescent="0.25">
      <c r="C919" s="10"/>
      <c r="D919" s="10"/>
      <c r="E919" s="10"/>
      <c r="F919" s="10"/>
      <c r="G919" s="10"/>
    </row>
    <row r="920" spans="3:7" x14ac:dyDescent="0.25">
      <c r="C920" s="10"/>
      <c r="D920" s="10"/>
      <c r="E920" s="10"/>
      <c r="F920" s="10"/>
      <c r="G920" s="10"/>
    </row>
    <row r="921" spans="3:7" x14ac:dyDescent="0.25">
      <c r="C921" s="10"/>
      <c r="D921" s="10"/>
      <c r="E921" s="10"/>
      <c r="F921" s="10"/>
      <c r="G921" s="10"/>
    </row>
    <row r="922" spans="3:7" x14ac:dyDescent="0.25">
      <c r="C922" s="10"/>
      <c r="D922" s="10"/>
      <c r="E922" s="10"/>
      <c r="F922" s="10"/>
      <c r="G922" s="10"/>
    </row>
    <row r="923" spans="3:7" x14ac:dyDescent="0.25">
      <c r="C923" s="10"/>
      <c r="D923" s="10"/>
      <c r="E923" s="10"/>
      <c r="F923" s="10"/>
      <c r="G923" s="10"/>
    </row>
    <row r="924" spans="3:7" x14ac:dyDescent="0.25">
      <c r="C924" s="10"/>
      <c r="D924" s="10"/>
      <c r="E924" s="10"/>
      <c r="F924" s="10"/>
      <c r="G924" s="10"/>
    </row>
    <row r="925" spans="3:7" x14ac:dyDescent="0.25">
      <c r="C925" s="10"/>
      <c r="D925" s="10"/>
      <c r="E925" s="10"/>
      <c r="F925" s="10"/>
      <c r="G925" s="10"/>
    </row>
    <row r="926" spans="3:7" x14ac:dyDescent="0.25">
      <c r="C926" s="10"/>
      <c r="D926" s="10"/>
      <c r="E926" s="10"/>
      <c r="F926" s="10"/>
      <c r="G926" s="10"/>
    </row>
    <row r="927" spans="3:7" x14ac:dyDescent="0.25">
      <c r="C927" s="10"/>
      <c r="D927" s="10"/>
      <c r="E927" s="10"/>
      <c r="F927" s="10"/>
      <c r="G927" s="10"/>
    </row>
    <row r="928" spans="3:7" x14ac:dyDescent="0.25">
      <c r="C928" s="10"/>
      <c r="D928" s="10"/>
      <c r="E928" s="10"/>
      <c r="F928" s="10"/>
      <c r="G928" s="10"/>
    </row>
    <row r="929" spans="3:7" x14ac:dyDescent="0.25">
      <c r="C929" s="10"/>
      <c r="D929" s="10"/>
      <c r="E929" s="10"/>
      <c r="F929" s="10"/>
      <c r="G929" s="10"/>
    </row>
    <row r="930" spans="3:7" x14ac:dyDescent="0.25">
      <c r="C930" s="10"/>
      <c r="D930" s="10"/>
      <c r="E930" s="10"/>
      <c r="F930" s="10"/>
      <c r="G930" s="10"/>
    </row>
    <row r="931" spans="3:7" x14ac:dyDescent="0.25">
      <c r="C931" s="10"/>
      <c r="D931" s="10"/>
      <c r="E931" s="10"/>
      <c r="F931" s="10"/>
      <c r="G931" s="10"/>
    </row>
    <row r="932" spans="3:7" x14ac:dyDescent="0.25">
      <c r="C932" s="10"/>
      <c r="D932" s="10"/>
      <c r="E932" s="10"/>
      <c r="F932" s="10"/>
      <c r="G932" s="10"/>
    </row>
    <row r="933" spans="3:7" x14ac:dyDescent="0.25">
      <c r="C933" s="10"/>
      <c r="D933" s="10"/>
      <c r="E933" s="10"/>
      <c r="F933" s="10"/>
      <c r="G933" s="10"/>
    </row>
    <row r="934" spans="3:7" x14ac:dyDescent="0.25">
      <c r="C934" s="10"/>
      <c r="D934" s="10"/>
      <c r="E934" s="10"/>
      <c r="F934" s="10"/>
      <c r="G934" s="10"/>
    </row>
    <row r="935" spans="3:7" x14ac:dyDescent="0.25">
      <c r="C935" s="10"/>
      <c r="D935" s="10"/>
      <c r="E935" s="10"/>
      <c r="F935" s="10"/>
      <c r="G935" s="10"/>
    </row>
    <row r="936" spans="3:7" x14ac:dyDescent="0.25">
      <c r="C936" s="10"/>
      <c r="D936" s="10"/>
      <c r="E936" s="10"/>
      <c r="F936" s="10"/>
      <c r="G936" s="10"/>
    </row>
    <row r="937" spans="3:7" x14ac:dyDescent="0.25">
      <c r="C937" s="10"/>
      <c r="D937" s="10"/>
      <c r="E937" s="10"/>
      <c r="F937" s="10"/>
      <c r="G937" s="10"/>
    </row>
    <row r="938" spans="3:7" x14ac:dyDescent="0.25">
      <c r="C938" s="10"/>
      <c r="D938" s="10"/>
      <c r="E938" s="10"/>
      <c r="F938" s="10"/>
      <c r="G938" s="10"/>
    </row>
    <row r="939" spans="3:7" x14ac:dyDescent="0.25">
      <c r="C939" s="10"/>
      <c r="D939" s="10"/>
      <c r="E939" s="10"/>
      <c r="F939" s="10"/>
      <c r="G939" s="10"/>
    </row>
    <row r="940" spans="3:7" x14ac:dyDescent="0.25">
      <c r="C940" s="10"/>
      <c r="D940" s="10"/>
      <c r="E940" s="10"/>
      <c r="F940" s="10"/>
      <c r="G940" s="10"/>
    </row>
    <row r="941" spans="3:7" x14ac:dyDescent="0.25">
      <c r="C941" s="10"/>
      <c r="D941" s="10"/>
      <c r="E941" s="10"/>
      <c r="F941" s="10"/>
      <c r="G941" s="10"/>
    </row>
    <row r="942" spans="3:7" x14ac:dyDescent="0.25">
      <c r="C942" s="10"/>
      <c r="D942" s="10"/>
      <c r="E942" s="10"/>
      <c r="F942" s="10"/>
      <c r="G942" s="10"/>
    </row>
    <row r="943" spans="3:7" x14ac:dyDescent="0.25">
      <c r="C943" s="10"/>
      <c r="D943" s="10"/>
      <c r="E943" s="10"/>
      <c r="F943" s="10"/>
      <c r="G943" s="10"/>
    </row>
    <row r="944" spans="3:7" x14ac:dyDescent="0.25">
      <c r="C944" s="10"/>
      <c r="D944" s="10"/>
      <c r="E944" s="10"/>
      <c r="F944" s="10"/>
      <c r="G944" s="10"/>
    </row>
    <row r="945" spans="3:7" x14ac:dyDescent="0.25">
      <c r="C945" s="10"/>
      <c r="D945" s="10"/>
      <c r="E945" s="10"/>
      <c r="F945" s="10"/>
      <c r="G945" s="10"/>
    </row>
    <row r="946" spans="3:7" x14ac:dyDescent="0.25">
      <c r="C946" s="10"/>
      <c r="D946" s="10"/>
      <c r="E946" s="10"/>
      <c r="F946" s="10"/>
      <c r="G946" s="10"/>
    </row>
    <row r="947" spans="3:7" x14ac:dyDescent="0.25">
      <c r="C947" s="10"/>
      <c r="D947" s="10"/>
      <c r="E947" s="10"/>
      <c r="F947" s="10"/>
      <c r="G947" s="10"/>
    </row>
    <row r="948" spans="3:7" x14ac:dyDescent="0.25">
      <c r="C948" s="10"/>
      <c r="D948" s="10"/>
      <c r="E948" s="10"/>
      <c r="F948" s="10"/>
      <c r="G948" s="10"/>
    </row>
    <row r="949" spans="3:7" x14ac:dyDescent="0.25">
      <c r="C949" s="10"/>
      <c r="D949" s="10"/>
      <c r="E949" s="10"/>
      <c r="F949" s="10"/>
      <c r="G949" s="10"/>
    </row>
    <row r="950" spans="3:7" x14ac:dyDescent="0.25">
      <c r="C950" s="10"/>
      <c r="D950" s="10"/>
      <c r="E950" s="10"/>
      <c r="F950" s="10"/>
      <c r="G950" s="10"/>
    </row>
    <row r="951" spans="3:7" x14ac:dyDescent="0.25">
      <c r="C951" s="10"/>
      <c r="D951" s="10"/>
      <c r="E951" s="10"/>
      <c r="F951" s="10"/>
      <c r="G951" s="10"/>
    </row>
    <row r="952" spans="3:7" x14ac:dyDescent="0.25">
      <c r="C952" s="10"/>
      <c r="D952" s="10"/>
      <c r="E952" s="10"/>
      <c r="F952" s="10"/>
      <c r="G952" s="10"/>
    </row>
    <row r="953" spans="3:7" x14ac:dyDescent="0.25">
      <c r="C953" s="10"/>
      <c r="D953" s="10"/>
      <c r="E953" s="10"/>
      <c r="F953" s="10"/>
      <c r="G953" s="10"/>
    </row>
    <row r="954" spans="3:7" x14ac:dyDescent="0.25">
      <c r="C954" s="10"/>
      <c r="D954" s="10"/>
      <c r="E954" s="10"/>
      <c r="F954" s="10"/>
      <c r="G954" s="10"/>
    </row>
    <row r="955" spans="3:7" x14ac:dyDescent="0.25">
      <c r="C955" s="10"/>
      <c r="D955" s="10"/>
      <c r="E955" s="10"/>
      <c r="F955" s="10"/>
      <c r="G955" s="10"/>
    </row>
    <row r="956" spans="3:7" x14ac:dyDescent="0.25">
      <c r="C956" s="10"/>
      <c r="D956" s="10"/>
      <c r="E956" s="10"/>
      <c r="F956" s="10"/>
      <c r="G956" s="10"/>
    </row>
    <row r="957" spans="3:7" x14ac:dyDescent="0.25">
      <c r="C957" s="10"/>
      <c r="D957" s="10"/>
      <c r="E957" s="10"/>
      <c r="F957" s="10"/>
      <c r="G957" s="10"/>
    </row>
    <row r="958" spans="3:7" x14ac:dyDescent="0.25">
      <c r="C958" s="10"/>
      <c r="D958" s="10"/>
      <c r="E958" s="10"/>
      <c r="F958" s="10"/>
      <c r="G958" s="10"/>
    </row>
    <row r="959" spans="3:7" x14ac:dyDescent="0.25">
      <c r="C959" s="10"/>
      <c r="D959" s="10"/>
      <c r="E959" s="10"/>
      <c r="F959" s="10"/>
      <c r="G959" s="10"/>
    </row>
    <row r="960" spans="3:7" x14ac:dyDescent="0.25">
      <c r="C960" s="10"/>
      <c r="D960" s="10"/>
      <c r="E960" s="10"/>
      <c r="F960" s="10"/>
      <c r="G960" s="10"/>
    </row>
    <row r="961" spans="3:7" x14ac:dyDescent="0.25">
      <c r="C961" s="10"/>
      <c r="D961" s="10"/>
      <c r="E961" s="10"/>
      <c r="F961" s="10"/>
      <c r="G961" s="10"/>
    </row>
    <row r="962" spans="3:7" x14ac:dyDescent="0.25">
      <c r="C962" s="10"/>
      <c r="D962" s="10"/>
      <c r="E962" s="10"/>
      <c r="F962" s="10"/>
      <c r="G962" s="10"/>
    </row>
    <row r="963" spans="3:7" x14ac:dyDescent="0.25">
      <c r="C963" s="10"/>
      <c r="D963" s="10"/>
      <c r="E963" s="10"/>
      <c r="F963" s="10"/>
      <c r="G963" s="10"/>
    </row>
    <row r="964" spans="3:7" x14ac:dyDescent="0.25">
      <c r="C964" s="10"/>
      <c r="D964" s="10"/>
      <c r="E964" s="10"/>
      <c r="F964" s="10"/>
      <c r="G964" s="10"/>
    </row>
    <row r="965" spans="3:7" x14ac:dyDescent="0.25">
      <c r="C965" s="10"/>
      <c r="D965" s="10"/>
      <c r="E965" s="10"/>
      <c r="F965" s="10"/>
      <c r="G965" s="10"/>
    </row>
    <row r="966" spans="3:7" x14ac:dyDescent="0.25">
      <c r="C966" s="10"/>
      <c r="D966" s="10"/>
      <c r="E966" s="10"/>
      <c r="F966" s="10"/>
      <c r="G966" s="10"/>
    </row>
    <row r="967" spans="3:7" x14ac:dyDescent="0.25">
      <c r="C967" s="10"/>
      <c r="D967" s="10"/>
      <c r="E967" s="10"/>
      <c r="F967" s="10"/>
      <c r="G967" s="10"/>
    </row>
    <row r="968" spans="3:7" x14ac:dyDescent="0.25">
      <c r="C968" s="10"/>
      <c r="D968" s="10"/>
      <c r="E968" s="10"/>
      <c r="F968" s="10"/>
      <c r="G968" s="10"/>
    </row>
    <row r="969" spans="3:7" x14ac:dyDescent="0.25">
      <c r="C969" s="10"/>
      <c r="D969" s="10"/>
      <c r="E969" s="10"/>
      <c r="F969" s="10"/>
      <c r="G969" s="10"/>
    </row>
    <row r="970" spans="3:7" x14ac:dyDescent="0.25">
      <c r="C970" s="10"/>
      <c r="D970" s="10"/>
      <c r="E970" s="10"/>
      <c r="F970" s="10"/>
      <c r="G970" s="10"/>
    </row>
    <row r="971" spans="3:7" x14ac:dyDescent="0.25">
      <c r="C971" s="10"/>
      <c r="D971" s="10"/>
      <c r="E971" s="10"/>
      <c r="F971" s="10"/>
      <c r="G971" s="10"/>
    </row>
    <row r="972" spans="3:7" x14ac:dyDescent="0.25">
      <c r="C972" s="10"/>
      <c r="D972" s="10"/>
      <c r="E972" s="10"/>
      <c r="F972" s="10"/>
      <c r="G972" s="10"/>
    </row>
    <row r="973" spans="3:7" x14ac:dyDescent="0.25">
      <c r="C973" s="10"/>
      <c r="D973" s="10"/>
      <c r="E973" s="10"/>
      <c r="F973" s="10"/>
      <c r="G973" s="10"/>
    </row>
    <row r="974" spans="3:7" x14ac:dyDescent="0.25">
      <c r="C974" s="10"/>
      <c r="D974" s="10"/>
      <c r="E974" s="10"/>
      <c r="F974" s="10"/>
      <c r="G974" s="10"/>
    </row>
    <row r="975" spans="3:7" x14ac:dyDescent="0.25">
      <c r="C975" s="10"/>
      <c r="D975" s="10"/>
      <c r="E975" s="10"/>
      <c r="F975" s="10"/>
      <c r="G975" s="10"/>
    </row>
    <row r="976" spans="3:7" x14ac:dyDescent="0.25">
      <c r="C976" s="10"/>
      <c r="D976" s="10"/>
      <c r="E976" s="10"/>
      <c r="F976" s="10"/>
      <c r="G976" s="10"/>
    </row>
    <row r="977" spans="3:7" x14ac:dyDescent="0.25">
      <c r="C977" s="10"/>
      <c r="D977" s="10"/>
      <c r="E977" s="10"/>
      <c r="F977" s="10"/>
      <c r="G977" s="10"/>
    </row>
    <row r="978" spans="3:7" x14ac:dyDescent="0.25">
      <c r="C978" s="10"/>
      <c r="D978" s="10"/>
      <c r="E978" s="10"/>
      <c r="F978" s="10"/>
      <c r="G978" s="10"/>
    </row>
    <row r="979" spans="3:7" x14ac:dyDescent="0.25">
      <c r="C979" s="10"/>
      <c r="D979" s="10"/>
      <c r="E979" s="10"/>
      <c r="F979" s="10"/>
      <c r="G979" s="10"/>
    </row>
    <row r="980" spans="3:7" x14ac:dyDescent="0.25">
      <c r="C980" s="10"/>
      <c r="D980" s="10"/>
      <c r="E980" s="10"/>
      <c r="F980" s="10"/>
      <c r="G980" s="10"/>
    </row>
    <row r="981" spans="3:7" x14ac:dyDescent="0.25">
      <c r="C981" s="10"/>
      <c r="D981" s="10"/>
      <c r="E981" s="10"/>
      <c r="F981" s="10"/>
      <c r="G981" s="10"/>
    </row>
    <row r="982" spans="3:7" x14ac:dyDescent="0.25">
      <c r="C982" s="10"/>
      <c r="D982" s="10"/>
      <c r="E982" s="10"/>
      <c r="F982" s="10"/>
      <c r="G982" s="10"/>
    </row>
    <row r="983" spans="3:7" x14ac:dyDescent="0.25">
      <c r="C983" s="10"/>
      <c r="D983" s="10"/>
      <c r="E983" s="10"/>
      <c r="F983" s="10"/>
      <c r="G983" s="10"/>
    </row>
    <row r="984" spans="3:7" x14ac:dyDescent="0.25">
      <c r="C984" s="10"/>
      <c r="D984" s="10"/>
      <c r="E984" s="10"/>
      <c r="F984" s="10"/>
      <c r="G984" s="10"/>
    </row>
    <row r="985" spans="3:7" x14ac:dyDescent="0.25">
      <c r="C985" s="10"/>
      <c r="D985" s="10"/>
      <c r="E985" s="10"/>
      <c r="F985" s="10"/>
      <c r="G985" s="10"/>
    </row>
    <row r="986" spans="3:7" x14ac:dyDescent="0.25">
      <c r="C986" s="10"/>
      <c r="D986" s="10"/>
      <c r="E986" s="10"/>
      <c r="F986" s="10"/>
      <c r="G986" s="10"/>
    </row>
    <row r="987" spans="3:7" x14ac:dyDescent="0.25">
      <c r="C987" s="10"/>
      <c r="D987" s="10"/>
      <c r="E987" s="10"/>
      <c r="F987" s="10"/>
      <c r="G987" s="10"/>
    </row>
    <row r="988" spans="3:7" x14ac:dyDescent="0.25">
      <c r="C988" s="10"/>
      <c r="D988" s="10"/>
      <c r="E988" s="10"/>
      <c r="F988" s="10"/>
      <c r="G988" s="10"/>
    </row>
    <row r="989" spans="3:7" x14ac:dyDescent="0.25">
      <c r="C989" s="10"/>
      <c r="D989" s="10"/>
      <c r="E989" s="10"/>
      <c r="F989" s="10"/>
      <c r="G989" s="10"/>
    </row>
    <row r="990" spans="3:7" x14ac:dyDescent="0.25">
      <c r="C990" s="10"/>
      <c r="D990" s="10"/>
      <c r="E990" s="10"/>
      <c r="F990" s="10"/>
      <c r="G990" s="10"/>
    </row>
    <row r="991" spans="3:7" x14ac:dyDescent="0.25">
      <c r="C991" s="10"/>
      <c r="D991" s="10"/>
      <c r="E991" s="10"/>
      <c r="F991" s="10"/>
      <c r="G991" s="10"/>
    </row>
    <row r="992" spans="3:7" x14ac:dyDescent="0.25">
      <c r="C992" s="10"/>
      <c r="D992" s="10"/>
      <c r="E992" s="10"/>
      <c r="F992" s="10"/>
      <c r="G992" s="10"/>
    </row>
    <row r="993" spans="3:7" x14ac:dyDescent="0.25">
      <c r="C993" s="10"/>
      <c r="D993" s="10"/>
      <c r="E993" s="10"/>
      <c r="F993" s="10"/>
      <c r="G993" s="10"/>
    </row>
    <row r="994" spans="3:7" x14ac:dyDescent="0.25">
      <c r="C994" s="10"/>
      <c r="D994" s="10"/>
      <c r="E994" s="10"/>
      <c r="F994" s="10"/>
      <c r="G994" s="10"/>
    </row>
    <row r="995" spans="3:7" x14ac:dyDescent="0.25">
      <c r="C995" s="10"/>
      <c r="D995" s="10"/>
      <c r="E995" s="10"/>
      <c r="F995" s="10"/>
      <c r="G995" s="10"/>
    </row>
    <row r="996" spans="3:7" x14ac:dyDescent="0.25">
      <c r="C996" s="10"/>
      <c r="D996" s="10"/>
      <c r="E996" s="10"/>
      <c r="F996" s="10"/>
      <c r="G996" s="10"/>
    </row>
    <row r="997" spans="3:7" x14ac:dyDescent="0.25">
      <c r="C997" s="10"/>
      <c r="D997" s="10"/>
      <c r="E997" s="10"/>
      <c r="F997" s="10"/>
      <c r="G997" s="10"/>
    </row>
    <row r="998" spans="3:7" x14ac:dyDescent="0.25">
      <c r="C998" s="10"/>
      <c r="D998" s="10"/>
      <c r="E998" s="10"/>
      <c r="F998" s="10"/>
      <c r="G998" s="10"/>
    </row>
    <row r="999" spans="3:7" x14ac:dyDescent="0.25">
      <c r="C999" s="10"/>
      <c r="D999" s="10"/>
      <c r="E999" s="10"/>
      <c r="F999" s="10"/>
      <c r="G999" s="10"/>
    </row>
    <row r="1000" spans="3:7" x14ac:dyDescent="0.25">
      <c r="C1000" s="10"/>
      <c r="D1000" s="10"/>
      <c r="E1000" s="10"/>
      <c r="F1000" s="10"/>
      <c r="G1000" s="10"/>
    </row>
    <row r="1001" spans="3:7" x14ac:dyDescent="0.25">
      <c r="C1001" s="10"/>
      <c r="D1001" s="10"/>
      <c r="E1001" s="10"/>
      <c r="F1001" s="10"/>
      <c r="G1001" s="10"/>
    </row>
    <row r="1002" spans="3:7" x14ac:dyDescent="0.25">
      <c r="C1002" s="10"/>
      <c r="D1002" s="10"/>
      <c r="E1002" s="10"/>
      <c r="F1002" s="10"/>
      <c r="G1002" s="10"/>
    </row>
    <row r="1003" spans="3:7" x14ac:dyDescent="0.25">
      <c r="C1003" s="10"/>
      <c r="D1003" s="10"/>
      <c r="E1003" s="10"/>
      <c r="F1003" s="10"/>
      <c r="G1003" s="10"/>
    </row>
    <row r="1004" spans="3:7" x14ac:dyDescent="0.25">
      <c r="C1004" s="10"/>
      <c r="D1004" s="10"/>
      <c r="E1004" s="10"/>
      <c r="F1004" s="10"/>
      <c r="G1004" s="10"/>
    </row>
    <row r="1005" spans="3:7" x14ac:dyDescent="0.25">
      <c r="C1005" s="10"/>
      <c r="D1005" s="10"/>
      <c r="E1005" s="10"/>
      <c r="F1005" s="10"/>
      <c r="G1005" s="10"/>
    </row>
    <row r="1006" spans="3:7" x14ac:dyDescent="0.25">
      <c r="C1006" s="10"/>
      <c r="D1006" s="10"/>
      <c r="E1006" s="10"/>
      <c r="F1006" s="10"/>
      <c r="G1006" s="10"/>
    </row>
    <row r="1007" spans="3:7" x14ac:dyDescent="0.25">
      <c r="C1007" s="10"/>
      <c r="D1007" s="10"/>
      <c r="E1007" s="10"/>
      <c r="F1007" s="10"/>
      <c r="G1007" s="10"/>
    </row>
    <row r="1008" spans="3:7" x14ac:dyDescent="0.25">
      <c r="C1008" s="10"/>
      <c r="D1008" s="10"/>
      <c r="E1008" s="10"/>
      <c r="F1008" s="10"/>
      <c r="G1008" s="10"/>
    </row>
    <row r="1009" spans="3:7" x14ac:dyDescent="0.25">
      <c r="C1009" s="10"/>
      <c r="D1009" s="10"/>
      <c r="E1009" s="10"/>
      <c r="F1009" s="10"/>
      <c r="G1009" s="10"/>
    </row>
    <row r="1010" spans="3:7" x14ac:dyDescent="0.25">
      <c r="C1010" s="10"/>
      <c r="D1010" s="10"/>
      <c r="E1010" s="10"/>
      <c r="F1010" s="10"/>
      <c r="G1010" s="10"/>
    </row>
    <row r="1011" spans="3:7" x14ac:dyDescent="0.25">
      <c r="C1011" s="10"/>
      <c r="D1011" s="10"/>
      <c r="E1011" s="10"/>
      <c r="F1011" s="10"/>
      <c r="G1011" s="10"/>
    </row>
    <row r="1012" spans="3:7" x14ac:dyDescent="0.25">
      <c r="C1012" s="10"/>
      <c r="D1012" s="10"/>
      <c r="E1012" s="10"/>
      <c r="F1012" s="10"/>
      <c r="G1012" s="10"/>
    </row>
    <row r="1013" spans="3:7" x14ac:dyDescent="0.25">
      <c r="C1013" s="10"/>
      <c r="D1013" s="10"/>
      <c r="E1013" s="10"/>
      <c r="F1013" s="10"/>
      <c r="G1013" s="10"/>
    </row>
    <row r="1014" spans="3:7" x14ac:dyDescent="0.25">
      <c r="C1014" s="10"/>
      <c r="D1014" s="10"/>
      <c r="E1014" s="10"/>
      <c r="F1014" s="10"/>
      <c r="G1014" s="10"/>
    </row>
    <row r="1015" spans="3:7" x14ac:dyDescent="0.25">
      <c r="C1015" s="10"/>
      <c r="D1015" s="10"/>
      <c r="E1015" s="10"/>
      <c r="F1015" s="10"/>
      <c r="G1015" s="10"/>
    </row>
    <row r="1016" spans="3:7" x14ac:dyDescent="0.25">
      <c r="C1016" s="10"/>
      <c r="D1016" s="10"/>
      <c r="E1016" s="10"/>
      <c r="F1016" s="10"/>
      <c r="G1016" s="10"/>
    </row>
    <row r="1017" spans="3:7" x14ac:dyDescent="0.25">
      <c r="C1017" s="10"/>
      <c r="D1017" s="10"/>
      <c r="E1017" s="10"/>
      <c r="F1017" s="10"/>
      <c r="G1017" s="10"/>
    </row>
    <row r="1018" spans="3:7" x14ac:dyDescent="0.25">
      <c r="C1018" s="10"/>
      <c r="D1018" s="10"/>
      <c r="E1018" s="10"/>
      <c r="F1018" s="10"/>
      <c r="G1018" s="10"/>
    </row>
    <row r="1019" spans="3:7" x14ac:dyDescent="0.25">
      <c r="C1019" s="10"/>
      <c r="D1019" s="10"/>
      <c r="E1019" s="10"/>
      <c r="F1019" s="10"/>
      <c r="G1019" s="10"/>
    </row>
    <row r="1020" spans="3:7" x14ac:dyDescent="0.25">
      <c r="C1020" s="10"/>
      <c r="D1020" s="10"/>
      <c r="E1020" s="10"/>
      <c r="F1020" s="10"/>
      <c r="G1020" s="10"/>
    </row>
    <row r="1021" spans="3:7" x14ac:dyDescent="0.25">
      <c r="C1021" s="10"/>
      <c r="D1021" s="10"/>
      <c r="E1021" s="10"/>
      <c r="F1021" s="10"/>
      <c r="G1021" s="10"/>
    </row>
    <row r="1022" spans="3:7" x14ac:dyDescent="0.25">
      <c r="C1022" s="10"/>
      <c r="D1022" s="10"/>
      <c r="E1022" s="10"/>
      <c r="F1022" s="10"/>
      <c r="G1022" s="10"/>
    </row>
    <row r="1023" spans="3:7" x14ac:dyDescent="0.25">
      <c r="C1023" s="10"/>
      <c r="D1023" s="10"/>
      <c r="E1023" s="10"/>
      <c r="F1023" s="10"/>
      <c r="G1023" s="10"/>
    </row>
    <row r="1024" spans="3:7" x14ac:dyDescent="0.25">
      <c r="C1024" s="10"/>
      <c r="D1024" s="10"/>
      <c r="E1024" s="10"/>
      <c r="F1024" s="10"/>
      <c r="G1024" s="10"/>
    </row>
    <row r="1025" spans="3:7" x14ac:dyDescent="0.25">
      <c r="C1025" s="10"/>
      <c r="D1025" s="10"/>
      <c r="E1025" s="10"/>
      <c r="F1025" s="10"/>
      <c r="G1025" s="10"/>
    </row>
    <row r="1026" spans="3:7" x14ac:dyDescent="0.25">
      <c r="C1026" s="10"/>
      <c r="D1026" s="10"/>
      <c r="E1026" s="10"/>
      <c r="F1026" s="10"/>
      <c r="G1026" s="10"/>
    </row>
    <row r="1027" spans="3:7" x14ac:dyDescent="0.25">
      <c r="C1027" s="10"/>
      <c r="D1027" s="10"/>
      <c r="E1027" s="10"/>
      <c r="F1027" s="10"/>
      <c r="G1027" s="10"/>
    </row>
    <row r="1028" spans="3:7" x14ac:dyDescent="0.25">
      <c r="C1028" s="10"/>
      <c r="D1028" s="10"/>
      <c r="E1028" s="10"/>
      <c r="F1028" s="10"/>
      <c r="G1028" s="10"/>
    </row>
    <row r="1029" spans="3:7" x14ac:dyDescent="0.25">
      <c r="C1029" s="10"/>
      <c r="D1029" s="10"/>
      <c r="E1029" s="10"/>
      <c r="F1029" s="10"/>
      <c r="G1029" s="10"/>
    </row>
    <row r="1030" spans="3:7" x14ac:dyDescent="0.25">
      <c r="C1030" s="10"/>
      <c r="D1030" s="10"/>
      <c r="E1030" s="10"/>
      <c r="F1030" s="10"/>
      <c r="G1030" s="10"/>
    </row>
    <row r="1031" spans="3:7" x14ac:dyDescent="0.25">
      <c r="C1031" s="10"/>
      <c r="D1031" s="10"/>
      <c r="E1031" s="10"/>
      <c r="F1031" s="10"/>
      <c r="G1031" s="10"/>
    </row>
    <row r="1032" spans="3:7" x14ac:dyDescent="0.25">
      <c r="C1032" s="10"/>
      <c r="D1032" s="10"/>
      <c r="E1032" s="10"/>
      <c r="F1032" s="10"/>
      <c r="G1032" s="10"/>
    </row>
    <row r="1033" spans="3:7" x14ac:dyDescent="0.25">
      <c r="C1033" s="10"/>
      <c r="D1033" s="10"/>
      <c r="E1033" s="10"/>
      <c r="F1033" s="10"/>
      <c r="G1033" s="10"/>
    </row>
    <row r="1034" spans="3:7" x14ac:dyDescent="0.25">
      <c r="C1034" s="10"/>
      <c r="D1034" s="10"/>
      <c r="E1034" s="10"/>
      <c r="F1034" s="10"/>
      <c r="G1034" s="10"/>
    </row>
    <row r="1035" spans="3:7" x14ac:dyDescent="0.25">
      <c r="C1035" s="10"/>
      <c r="D1035" s="10"/>
      <c r="E1035" s="10"/>
      <c r="F1035" s="10"/>
      <c r="G1035" s="10"/>
    </row>
    <row r="1036" spans="3:7" x14ac:dyDescent="0.25">
      <c r="C1036" s="10"/>
      <c r="D1036" s="10"/>
      <c r="E1036" s="10"/>
      <c r="F1036" s="10"/>
      <c r="G1036" s="10"/>
    </row>
    <row r="1037" spans="3:7" x14ac:dyDescent="0.25">
      <c r="C1037" s="10"/>
      <c r="D1037" s="10"/>
      <c r="E1037" s="10"/>
      <c r="F1037" s="10"/>
      <c r="G1037" s="10"/>
    </row>
    <row r="1038" spans="3:7" x14ac:dyDescent="0.25">
      <c r="C1038" s="10"/>
      <c r="D1038" s="10"/>
      <c r="E1038" s="10"/>
      <c r="F1038" s="10"/>
      <c r="G1038" s="10"/>
    </row>
    <row r="1039" spans="3:7" x14ac:dyDescent="0.25">
      <c r="C1039" s="10"/>
      <c r="D1039" s="10"/>
      <c r="E1039" s="10"/>
      <c r="F1039" s="10"/>
      <c r="G1039" s="10"/>
    </row>
    <row r="1040" spans="3:7" x14ac:dyDescent="0.25">
      <c r="C1040" s="10"/>
      <c r="D1040" s="10"/>
      <c r="E1040" s="10"/>
      <c r="F1040" s="10"/>
      <c r="G1040" s="10"/>
    </row>
    <row r="1041" spans="3:7" x14ac:dyDescent="0.25">
      <c r="C1041" s="10"/>
      <c r="D1041" s="10"/>
      <c r="E1041" s="10"/>
      <c r="F1041" s="10"/>
      <c r="G1041" s="10"/>
    </row>
    <row r="1042" spans="3:7" x14ac:dyDescent="0.25">
      <c r="C1042" s="10"/>
      <c r="D1042" s="10"/>
      <c r="E1042" s="10"/>
      <c r="F1042" s="10"/>
      <c r="G1042" s="10"/>
    </row>
    <row r="1043" spans="3:7" x14ac:dyDescent="0.25">
      <c r="C1043" s="10"/>
      <c r="D1043" s="10"/>
      <c r="E1043" s="10"/>
      <c r="F1043" s="10"/>
      <c r="G1043" s="10"/>
    </row>
    <row r="1044" spans="3:7" x14ac:dyDescent="0.25">
      <c r="C1044" s="10"/>
      <c r="D1044" s="10"/>
      <c r="E1044" s="10"/>
      <c r="F1044" s="10"/>
      <c r="G1044" s="10"/>
    </row>
    <row r="1045" spans="3:7" x14ac:dyDescent="0.25">
      <c r="C1045" s="10"/>
      <c r="D1045" s="10"/>
      <c r="E1045" s="10"/>
      <c r="F1045" s="10"/>
      <c r="G1045" s="10"/>
    </row>
    <row r="1046" spans="3:7" x14ac:dyDescent="0.25">
      <c r="C1046" s="10"/>
      <c r="D1046" s="10"/>
      <c r="E1046" s="10"/>
      <c r="F1046" s="10"/>
      <c r="G1046" s="10"/>
    </row>
    <row r="1047" spans="3:7" x14ac:dyDescent="0.25">
      <c r="C1047" s="10"/>
      <c r="D1047" s="10"/>
      <c r="E1047" s="10"/>
      <c r="F1047" s="10"/>
      <c r="G1047" s="10"/>
    </row>
    <row r="1048" spans="3:7" x14ac:dyDescent="0.25">
      <c r="C1048" s="10"/>
      <c r="D1048" s="10"/>
      <c r="E1048" s="10"/>
      <c r="F1048" s="10"/>
      <c r="G1048" s="10"/>
    </row>
    <row r="1049" spans="3:7" x14ac:dyDescent="0.25">
      <c r="C1049" s="10"/>
      <c r="D1049" s="10"/>
      <c r="E1049" s="10"/>
      <c r="F1049" s="10"/>
      <c r="G1049" s="10"/>
    </row>
    <row r="1050" spans="3:7" x14ac:dyDescent="0.25">
      <c r="C1050" s="10"/>
      <c r="D1050" s="10"/>
      <c r="E1050" s="10"/>
      <c r="F1050" s="10"/>
      <c r="G1050" s="10"/>
    </row>
    <row r="1051" spans="3:7" x14ac:dyDescent="0.25">
      <c r="C1051" s="10"/>
      <c r="D1051" s="10"/>
      <c r="E1051" s="10"/>
      <c r="F1051" s="10"/>
      <c r="G1051" s="10"/>
    </row>
    <row r="1052" spans="3:7" x14ac:dyDescent="0.25">
      <c r="C1052" s="10"/>
      <c r="D1052" s="10"/>
      <c r="E1052" s="10"/>
      <c r="F1052" s="10"/>
      <c r="G1052" s="10"/>
    </row>
    <row r="1053" spans="3:7" x14ac:dyDescent="0.25">
      <c r="C1053" s="10"/>
      <c r="D1053" s="10"/>
      <c r="E1053" s="10"/>
      <c r="F1053" s="10"/>
      <c r="G1053" s="10"/>
    </row>
    <row r="1054" spans="3:7" x14ac:dyDescent="0.25">
      <c r="C1054" s="10"/>
      <c r="D1054" s="10"/>
      <c r="E1054" s="10"/>
      <c r="F1054" s="10"/>
      <c r="G1054" s="10"/>
    </row>
    <row r="1055" spans="3:7" x14ac:dyDescent="0.25">
      <c r="C1055" s="10"/>
      <c r="D1055" s="10"/>
      <c r="E1055" s="10"/>
      <c r="F1055" s="10"/>
      <c r="G1055" s="10"/>
    </row>
    <row r="1056" spans="3:7" x14ac:dyDescent="0.25">
      <c r="C1056" s="10"/>
      <c r="D1056" s="10"/>
      <c r="E1056" s="10"/>
      <c r="F1056" s="10"/>
      <c r="G1056" s="10"/>
    </row>
    <row r="1057" spans="3:7" x14ac:dyDescent="0.25">
      <c r="C1057" s="10"/>
      <c r="D1057" s="10"/>
      <c r="E1057" s="10"/>
      <c r="F1057" s="10"/>
      <c r="G1057" s="10"/>
    </row>
    <row r="1058" spans="3:7" x14ac:dyDescent="0.25">
      <c r="C1058" s="10"/>
      <c r="D1058" s="10"/>
      <c r="E1058" s="10"/>
      <c r="F1058" s="10"/>
      <c r="G1058" s="10"/>
    </row>
    <row r="1059" spans="3:7" x14ac:dyDescent="0.25">
      <c r="C1059" s="10"/>
      <c r="D1059" s="10"/>
      <c r="E1059" s="10"/>
      <c r="F1059" s="10"/>
      <c r="G1059" s="10"/>
    </row>
    <row r="1060" spans="3:7" x14ac:dyDescent="0.25">
      <c r="C1060" s="10"/>
      <c r="D1060" s="10"/>
      <c r="E1060" s="10"/>
      <c r="F1060" s="10"/>
      <c r="G1060" s="10"/>
    </row>
    <row r="1061" spans="3:7" x14ac:dyDescent="0.25">
      <c r="C1061" s="10"/>
      <c r="D1061" s="10"/>
      <c r="E1061" s="10"/>
      <c r="F1061" s="10"/>
      <c r="G1061" s="10"/>
    </row>
    <row r="1062" spans="3:7" x14ac:dyDescent="0.25">
      <c r="C1062" s="10"/>
      <c r="D1062" s="10"/>
      <c r="E1062" s="10"/>
      <c r="F1062" s="10"/>
      <c r="G1062" s="10"/>
    </row>
    <row r="1063" spans="3:7" x14ac:dyDescent="0.25">
      <c r="C1063" s="10"/>
      <c r="D1063" s="10"/>
      <c r="E1063" s="10"/>
      <c r="F1063" s="10"/>
      <c r="G1063" s="10"/>
    </row>
    <row r="1064" spans="3:7" x14ac:dyDescent="0.25">
      <c r="C1064" s="10"/>
      <c r="D1064" s="10"/>
      <c r="E1064" s="10"/>
      <c r="F1064" s="10"/>
      <c r="G1064" s="10"/>
    </row>
    <row r="1065" spans="3:7" x14ac:dyDescent="0.25">
      <c r="C1065" s="10"/>
      <c r="D1065" s="10"/>
      <c r="E1065" s="10"/>
      <c r="F1065" s="10"/>
      <c r="G1065" s="10"/>
    </row>
    <row r="1066" spans="3:7" x14ac:dyDescent="0.25">
      <c r="C1066" s="10"/>
      <c r="D1066" s="10"/>
      <c r="E1066" s="10"/>
      <c r="F1066" s="10"/>
      <c r="G1066" s="10"/>
    </row>
    <row r="1067" spans="3:7" x14ac:dyDescent="0.25">
      <c r="C1067" s="10"/>
      <c r="D1067" s="10"/>
      <c r="E1067" s="10"/>
      <c r="F1067" s="10"/>
      <c r="G1067" s="10"/>
    </row>
    <row r="1068" spans="3:7" x14ac:dyDescent="0.25">
      <c r="C1068" s="10"/>
      <c r="D1068" s="10"/>
      <c r="E1068" s="10"/>
      <c r="F1068" s="10"/>
      <c r="G1068" s="10"/>
    </row>
    <row r="1069" spans="3:7" x14ac:dyDescent="0.25">
      <c r="C1069" s="10"/>
      <c r="D1069" s="10"/>
      <c r="E1069" s="10"/>
      <c r="F1069" s="10"/>
      <c r="G1069" s="10"/>
    </row>
    <row r="1070" spans="3:7" x14ac:dyDescent="0.25">
      <c r="C1070" s="10"/>
      <c r="D1070" s="10"/>
      <c r="E1070" s="10"/>
      <c r="F1070" s="10"/>
      <c r="G1070" s="10"/>
    </row>
    <row r="1071" spans="3:7" x14ac:dyDescent="0.25">
      <c r="C1071" s="10"/>
      <c r="D1071" s="10"/>
      <c r="E1071" s="10"/>
      <c r="F1071" s="10"/>
      <c r="G1071" s="10"/>
    </row>
    <row r="1072" spans="3:7" x14ac:dyDescent="0.25">
      <c r="C1072" s="10"/>
      <c r="D1072" s="10"/>
      <c r="E1072" s="10"/>
      <c r="F1072" s="10"/>
      <c r="G1072" s="10"/>
    </row>
    <row r="1073" spans="3:7" x14ac:dyDescent="0.25">
      <c r="C1073" s="10"/>
      <c r="D1073" s="10"/>
      <c r="E1073" s="10"/>
      <c r="F1073" s="10"/>
      <c r="G1073" s="10"/>
    </row>
    <row r="1074" spans="3:7" x14ac:dyDescent="0.25">
      <c r="C1074" s="10"/>
      <c r="D1074" s="10"/>
      <c r="E1074" s="10"/>
      <c r="F1074" s="10"/>
      <c r="G1074" s="10"/>
    </row>
    <row r="1075" spans="3:7" x14ac:dyDescent="0.25">
      <c r="C1075" s="10"/>
      <c r="D1075" s="10"/>
      <c r="E1075" s="10"/>
      <c r="F1075" s="10"/>
      <c r="G1075" s="10"/>
    </row>
    <row r="1076" spans="3:7" x14ac:dyDescent="0.25">
      <c r="C1076" s="10"/>
      <c r="D1076" s="10"/>
      <c r="E1076" s="10"/>
      <c r="F1076" s="10"/>
      <c r="G1076" s="10"/>
    </row>
    <row r="1077" spans="3:7" x14ac:dyDescent="0.25">
      <c r="C1077" s="10"/>
      <c r="D1077" s="10"/>
      <c r="E1077" s="10"/>
      <c r="F1077" s="10"/>
      <c r="G1077" s="10"/>
    </row>
    <row r="1078" spans="3:7" x14ac:dyDescent="0.25">
      <c r="C1078" s="10"/>
      <c r="D1078" s="10"/>
      <c r="E1078" s="10"/>
      <c r="F1078" s="10"/>
      <c r="G1078" s="10"/>
    </row>
    <row r="1079" spans="3:7" x14ac:dyDescent="0.25">
      <c r="C1079" s="10"/>
      <c r="D1079" s="10"/>
      <c r="E1079" s="10"/>
      <c r="F1079" s="10"/>
      <c r="G1079" s="10"/>
    </row>
    <row r="1080" spans="3:7" x14ac:dyDescent="0.25">
      <c r="C1080" s="10"/>
      <c r="D1080" s="10"/>
      <c r="E1080" s="10"/>
      <c r="F1080" s="10"/>
      <c r="G1080" s="10"/>
    </row>
    <row r="1081" spans="3:7" x14ac:dyDescent="0.25">
      <c r="C1081" s="10"/>
      <c r="D1081" s="10"/>
      <c r="E1081" s="10"/>
      <c r="F1081" s="10"/>
      <c r="G1081" s="10"/>
    </row>
    <row r="1082" spans="3:7" x14ac:dyDescent="0.25">
      <c r="C1082" s="10"/>
      <c r="D1082" s="10"/>
      <c r="E1082" s="10"/>
      <c r="F1082" s="10"/>
      <c r="G1082" s="10"/>
    </row>
    <row r="1083" spans="3:7" x14ac:dyDescent="0.25">
      <c r="C1083" s="10"/>
      <c r="D1083" s="10"/>
      <c r="E1083" s="10"/>
      <c r="F1083" s="10"/>
      <c r="G1083" s="10"/>
    </row>
    <row r="1084" spans="3:7" x14ac:dyDescent="0.25">
      <c r="C1084" s="10"/>
      <c r="D1084" s="10"/>
      <c r="E1084" s="10"/>
      <c r="F1084" s="10"/>
      <c r="G1084" s="10"/>
    </row>
    <row r="1085" spans="3:7" x14ac:dyDescent="0.25">
      <c r="C1085" s="10"/>
      <c r="D1085" s="10"/>
      <c r="E1085" s="10"/>
      <c r="F1085" s="10"/>
      <c r="G1085" s="10"/>
    </row>
    <row r="1086" spans="3:7" x14ac:dyDescent="0.25">
      <c r="C1086" s="10"/>
      <c r="D1086" s="10"/>
      <c r="E1086" s="10"/>
      <c r="F1086" s="10"/>
      <c r="G1086" s="10"/>
    </row>
    <row r="1087" spans="3:7" x14ac:dyDescent="0.25">
      <c r="C1087" s="10"/>
      <c r="D1087" s="10"/>
      <c r="E1087" s="10"/>
      <c r="F1087" s="10"/>
      <c r="G1087" s="10"/>
    </row>
    <row r="1088" spans="3:7" x14ac:dyDescent="0.25">
      <c r="C1088" s="10"/>
      <c r="D1088" s="10"/>
      <c r="E1088" s="10"/>
      <c r="F1088" s="10"/>
      <c r="G1088" s="10"/>
    </row>
    <row r="1089" spans="3:7" x14ac:dyDescent="0.25">
      <c r="C1089" s="10"/>
      <c r="D1089" s="10"/>
      <c r="E1089" s="10"/>
      <c r="F1089" s="10"/>
      <c r="G1089" s="10"/>
    </row>
    <row r="1090" spans="3:7" x14ac:dyDescent="0.25">
      <c r="C1090" s="10"/>
      <c r="D1090" s="10"/>
      <c r="E1090" s="10"/>
      <c r="F1090" s="10"/>
      <c r="G1090" s="10"/>
    </row>
    <row r="1091" spans="3:7" x14ac:dyDescent="0.25">
      <c r="C1091" s="10"/>
      <c r="D1091" s="10"/>
      <c r="E1091" s="10"/>
      <c r="F1091" s="10"/>
      <c r="G1091" s="10"/>
    </row>
    <row r="1092" spans="3:7" x14ac:dyDescent="0.25">
      <c r="C1092" s="10"/>
      <c r="D1092" s="10"/>
      <c r="E1092" s="10"/>
      <c r="F1092" s="10"/>
      <c r="G1092" s="10"/>
    </row>
    <row r="1093" spans="3:7" x14ac:dyDescent="0.25">
      <c r="C1093" s="10"/>
      <c r="D1093" s="10"/>
      <c r="E1093" s="10"/>
      <c r="F1093" s="10"/>
      <c r="G1093" s="10"/>
    </row>
    <row r="1094" spans="3:7" x14ac:dyDescent="0.25">
      <c r="C1094" s="10"/>
      <c r="D1094" s="10"/>
      <c r="E1094" s="10"/>
      <c r="F1094" s="10"/>
      <c r="G1094" s="10"/>
    </row>
    <row r="1095" spans="3:7" x14ac:dyDescent="0.25">
      <c r="C1095" s="10"/>
      <c r="D1095" s="10"/>
      <c r="E1095" s="10"/>
      <c r="F1095" s="10"/>
      <c r="G1095" s="10"/>
    </row>
    <row r="1096" spans="3:7" x14ac:dyDescent="0.25">
      <c r="C1096" s="10"/>
      <c r="D1096" s="10"/>
      <c r="E1096" s="10"/>
      <c r="F1096" s="10"/>
      <c r="G1096" s="10"/>
    </row>
    <row r="1097" spans="3:7" x14ac:dyDescent="0.25">
      <c r="C1097" s="10"/>
      <c r="D1097" s="10"/>
      <c r="E1097" s="10"/>
      <c r="F1097" s="10"/>
      <c r="G1097" s="10"/>
    </row>
    <row r="1098" spans="3:7" x14ac:dyDescent="0.25">
      <c r="C1098" s="10"/>
      <c r="D1098" s="10"/>
      <c r="E1098" s="10"/>
      <c r="F1098" s="10"/>
      <c r="G1098" s="10"/>
    </row>
    <row r="1099" spans="3:7" x14ac:dyDescent="0.25">
      <c r="C1099" s="10"/>
      <c r="D1099" s="10"/>
      <c r="E1099" s="10"/>
      <c r="F1099" s="10"/>
      <c r="G1099" s="10"/>
    </row>
    <row r="1100" spans="3:7" x14ac:dyDescent="0.25">
      <c r="C1100" s="10"/>
      <c r="D1100" s="10"/>
      <c r="E1100" s="10"/>
      <c r="F1100" s="10"/>
      <c r="G1100" s="10"/>
    </row>
    <row r="1101" spans="3:7" x14ac:dyDescent="0.25">
      <c r="C1101" s="10"/>
      <c r="D1101" s="10"/>
      <c r="E1101" s="10"/>
      <c r="F1101" s="10"/>
      <c r="G1101" s="10"/>
    </row>
    <row r="1102" spans="3:7" x14ac:dyDescent="0.25">
      <c r="C1102" s="10"/>
      <c r="D1102" s="10"/>
      <c r="E1102" s="10"/>
      <c r="F1102" s="10"/>
      <c r="G1102" s="10"/>
    </row>
    <row r="1103" spans="3:7" x14ac:dyDescent="0.25">
      <c r="C1103" s="10"/>
      <c r="D1103" s="10"/>
      <c r="E1103" s="10"/>
      <c r="F1103" s="10"/>
      <c r="G1103" s="10"/>
    </row>
    <row r="1104" spans="3:7" x14ac:dyDescent="0.25">
      <c r="C1104" s="10"/>
      <c r="D1104" s="10"/>
      <c r="E1104" s="10"/>
      <c r="F1104" s="10"/>
      <c r="G1104" s="10"/>
    </row>
    <row r="1105" spans="3:7" x14ac:dyDescent="0.25">
      <c r="C1105" s="10"/>
      <c r="D1105" s="10"/>
      <c r="E1105" s="10"/>
      <c r="F1105" s="10"/>
      <c r="G1105" s="10"/>
    </row>
    <row r="1106" spans="3:7" x14ac:dyDescent="0.25">
      <c r="C1106" s="10"/>
      <c r="D1106" s="10"/>
      <c r="E1106" s="10"/>
      <c r="F1106" s="10"/>
      <c r="G1106" s="10"/>
    </row>
    <row r="1107" spans="3:7" x14ac:dyDescent="0.25">
      <c r="C1107" s="10"/>
      <c r="D1107" s="10"/>
      <c r="E1107" s="10"/>
      <c r="F1107" s="10"/>
      <c r="G1107" s="10"/>
    </row>
    <row r="1108" spans="3:7" x14ac:dyDescent="0.25">
      <c r="C1108" s="10"/>
      <c r="D1108" s="10"/>
      <c r="E1108" s="10"/>
      <c r="F1108" s="10"/>
      <c r="G1108" s="10"/>
    </row>
    <row r="1109" spans="3:7" x14ac:dyDescent="0.25">
      <c r="C1109" s="10"/>
      <c r="D1109" s="10"/>
      <c r="E1109" s="10"/>
      <c r="F1109" s="10"/>
      <c r="G1109" s="10"/>
    </row>
    <row r="1110" spans="3:7" x14ac:dyDescent="0.25">
      <c r="C1110" s="10"/>
      <c r="D1110" s="10"/>
      <c r="E1110" s="10"/>
      <c r="F1110" s="10"/>
      <c r="G1110" s="10"/>
    </row>
    <row r="1111" spans="3:7" x14ac:dyDescent="0.25">
      <c r="C1111" s="10"/>
      <c r="D1111" s="10"/>
      <c r="E1111" s="10"/>
      <c r="F1111" s="10"/>
      <c r="G1111" s="10"/>
    </row>
    <row r="1112" spans="3:7" x14ac:dyDescent="0.25">
      <c r="C1112" s="10"/>
      <c r="D1112" s="10"/>
      <c r="E1112" s="10"/>
      <c r="F1112" s="10"/>
      <c r="G1112" s="10"/>
    </row>
    <row r="1113" spans="3:7" x14ac:dyDescent="0.25">
      <c r="C1113" s="10"/>
      <c r="D1113" s="10"/>
      <c r="E1113" s="10"/>
      <c r="F1113" s="10"/>
      <c r="G1113" s="10"/>
    </row>
    <row r="1114" spans="3:7" x14ac:dyDescent="0.25">
      <c r="C1114" s="10"/>
      <c r="D1114" s="10"/>
      <c r="E1114" s="10"/>
      <c r="F1114" s="10"/>
      <c r="G1114" s="10"/>
    </row>
    <row r="1115" spans="3:7" x14ac:dyDescent="0.25">
      <c r="C1115" s="10"/>
      <c r="D1115" s="10"/>
      <c r="E1115" s="10"/>
      <c r="F1115" s="10"/>
      <c r="G1115" s="10"/>
    </row>
    <row r="1116" spans="3:7" x14ac:dyDescent="0.25">
      <c r="C1116" s="10"/>
      <c r="D1116" s="10"/>
      <c r="E1116" s="10"/>
      <c r="F1116" s="10"/>
      <c r="G1116" s="10"/>
    </row>
    <row r="1117" spans="3:7" x14ac:dyDescent="0.25">
      <c r="C1117" s="10"/>
      <c r="D1117" s="10"/>
      <c r="E1117" s="10"/>
      <c r="F1117" s="10"/>
      <c r="G1117" s="10"/>
    </row>
    <row r="1118" spans="3:7" x14ac:dyDescent="0.25">
      <c r="C1118" s="10"/>
      <c r="D1118" s="10"/>
      <c r="E1118" s="10"/>
      <c r="F1118" s="10"/>
      <c r="G1118" s="10"/>
    </row>
    <row r="1119" spans="3:7" x14ac:dyDescent="0.25">
      <c r="C1119" s="10"/>
      <c r="D1119" s="10"/>
      <c r="E1119" s="10"/>
      <c r="F1119" s="10"/>
      <c r="G1119" s="10"/>
    </row>
    <row r="1120" spans="3:7" x14ac:dyDescent="0.25">
      <c r="C1120" s="10"/>
      <c r="D1120" s="10"/>
      <c r="E1120" s="10"/>
      <c r="F1120" s="10"/>
      <c r="G1120" s="10"/>
    </row>
    <row r="1121" spans="3:7" x14ac:dyDescent="0.25">
      <c r="C1121" s="10"/>
      <c r="D1121" s="10"/>
      <c r="E1121" s="10"/>
      <c r="F1121" s="10"/>
      <c r="G1121" s="10"/>
    </row>
    <row r="1122" spans="3:7" x14ac:dyDescent="0.25">
      <c r="C1122" s="10"/>
      <c r="D1122" s="10"/>
      <c r="E1122" s="10"/>
      <c r="F1122" s="10"/>
      <c r="G1122" s="10"/>
    </row>
    <row r="1123" spans="3:7" x14ac:dyDescent="0.25">
      <c r="C1123" s="10"/>
      <c r="D1123" s="10"/>
      <c r="E1123" s="10"/>
      <c r="F1123" s="10"/>
      <c r="G1123" s="10"/>
    </row>
    <row r="1124" spans="3:7" x14ac:dyDescent="0.25">
      <c r="C1124" s="10"/>
      <c r="D1124" s="10"/>
      <c r="E1124" s="10"/>
      <c r="F1124" s="10"/>
      <c r="G1124" s="10"/>
    </row>
    <row r="1125" spans="3:7" x14ac:dyDescent="0.25">
      <c r="C1125" s="10"/>
      <c r="D1125" s="10"/>
      <c r="E1125" s="10"/>
      <c r="F1125" s="10"/>
      <c r="G1125" s="10"/>
    </row>
    <row r="1126" spans="3:7" x14ac:dyDescent="0.25">
      <c r="C1126" s="10"/>
      <c r="D1126" s="10"/>
      <c r="E1126" s="10"/>
      <c r="F1126" s="10"/>
      <c r="G1126" s="10"/>
    </row>
    <row r="1127" spans="3:7" x14ac:dyDescent="0.25">
      <c r="C1127" s="10"/>
      <c r="D1127" s="10"/>
      <c r="E1127" s="10"/>
      <c r="F1127" s="10"/>
      <c r="G1127" s="10"/>
    </row>
    <row r="1128" spans="3:7" x14ac:dyDescent="0.25">
      <c r="C1128" s="10"/>
      <c r="D1128" s="10"/>
      <c r="E1128" s="10"/>
      <c r="F1128" s="10"/>
      <c r="G1128" s="10"/>
    </row>
    <row r="1129" spans="3:7" x14ac:dyDescent="0.25">
      <c r="C1129" s="10"/>
      <c r="D1129" s="10"/>
      <c r="E1129" s="10"/>
      <c r="F1129" s="10"/>
      <c r="G1129" s="10"/>
    </row>
    <row r="1130" spans="3:7" x14ac:dyDescent="0.25">
      <c r="C1130" s="10"/>
      <c r="D1130" s="10"/>
      <c r="E1130" s="10"/>
      <c r="F1130" s="10"/>
      <c r="G1130" s="10"/>
    </row>
    <row r="1131" spans="3:7" x14ac:dyDescent="0.25">
      <c r="C1131" s="10"/>
      <c r="D1131" s="10"/>
      <c r="E1131" s="10"/>
      <c r="F1131" s="10"/>
      <c r="G1131" s="10"/>
    </row>
    <row r="1132" spans="3:7" x14ac:dyDescent="0.25">
      <c r="C1132" s="10"/>
      <c r="D1132" s="10"/>
      <c r="E1132" s="10"/>
      <c r="F1132" s="10"/>
      <c r="G1132" s="10"/>
    </row>
    <row r="1133" spans="3:7" x14ac:dyDescent="0.25">
      <c r="C1133" s="10"/>
      <c r="D1133" s="10"/>
      <c r="E1133" s="10"/>
      <c r="F1133" s="10"/>
      <c r="G1133" s="10"/>
    </row>
    <row r="1134" spans="3:7" x14ac:dyDescent="0.25">
      <c r="C1134" s="10"/>
      <c r="D1134" s="10"/>
      <c r="E1134" s="10"/>
      <c r="F1134" s="10"/>
      <c r="G1134" s="10"/>
    </row>
    <row r="1135" spans="3:7" x14ac:dyDescent="0.25">
      <c r="C1135" s="10"/>
      <c r="D1135" s="10"/>
      <c r="E1135" s="10"/>
      <c r="F1135" s="10"/>
      <c r="G1135" s="10"/>
    </row>
    <row r="1136" spans="3:7" x14ac:dyDescent="0.25">
      <c r="C1136" s="10"/>
      <c r="D1136" s="10"/>
      <c r="E1136" s="10"/>
      <c r="F1136" s="10"/>
      <c r="G1136" s="10"/>
    </row>
    <row r="1137" spans="3:7" x14ac:dyDescent="0.25">
      <c r="C1137" s="10"/>
      <c r="D1137" s="10"/>
      <c r="E1137" s="10"/>
      <c r="F1137" s="10"/>
      <c r="G1137" s="10"/>
    </row>
    <row r="1138" spans="3:7" x14ac:dyDescent="0.25">
      <c r="C1138" s="10"/>
      <c r="D1138" s="10"/>
      <c r="E1138" s="10"/>
      <c r="F1138" s="10"/>
      <c r="G1138" s="10"/>
    </row>
    <row r="1139" spans="3:7" x14ac:dyDescent="0.25">
      <c r="C1139" s="10"/>
      <c r="D1139" s="10"/>
      <c r="E1139" s="10"/>
      <c r="F1139" s="10"/>
      <c r="G1139" s="10"/>
    </row>
    <row r="1140" spans="3:7" x14ac:dyDescent="0.25">
      <c r="C1140" s="10"/>
      <c r="D1140" s="10"/>
      <c r="E1140" s="10"/>
      <c r="F1140" s="10"/>
      <c r="G1140" s="10"/>
    </row>
    <row r="1141" spans="3:7" x14ac:dyDescent="0.25">
      <c r="C1141" s="10"/>
      <c r="D1141" s="10"/>
      <c r="E1141" s="10"/>
      <c r="F1141" s="10"/>
      <c r="G1141" s="10"/>
    </row>
    <row r="1142" spans="3:7" x14ac:dyDescent="0.25">
      <c r="C1142" s="10"/>
      <c r="D1142" s="10"/>
      <c r="E1142" s="10"/>
      <c r="F1142" s="10"/>
      <c r="G1142" s="10"/>
    </row>
    <row r="1143" spans="3:7" x14ac:dyDescent="0.25">
      <c r="C1143" s="10"/>
      <c r="D1143" s="10"/>
      <c r="E1143" s="10"/>
      <c r="F1143" s="10"/>
      <c r="G1143" s="10"/>
    </row>
    <row r="1144" spans="3:7" x14ac:dyDescent="0.25">
      <c r="C1144" s="10"/>
      <c r="D1144" s="10"/>
      <c r="E1144" s="10"/>
      <c r="F1144" s="10"/>
      <c r="G1144" s="10"/>
    </row>
    <row r="1145" spans="3:7" x14ac:dyDescent="0.25">
      <c r="C1145" s="10"/>
      <c r="D1145" s="10"/>
      <c r="E1145" s="10"/>
      <c r="F1145" s="10"/>
      <c r="G1145" s="10"/>
    </row>
    <row r="1146" spans="3:7" x14ac:dyDescent="0.25">
      <c r="C1146" s="10"/>
      <c r="D1146" s="10"/>
      <c r="E1146" s="10"/>
      <c r="F1146" s="10"/>
      <c r="G1146" s="10"/>
    </row>
    <row r="1147" spans="3:7" x14ac:dyDescent="0.25">
      <c r="C1147" s="10"/>
      <c r="D1147" s="10"/>
      <c r="E1147" s="10"/>
      <c r="F1147" s="10"/>
      <c r="G1147" s="10"/>
    </row>
    <row r="1148" spans="3:7" x14ac:dyDescent="0.25">
      <c r="C1148" s="10"/>
      <c r="D1148" s="10"/>
      <c r="E1148" s="10"/>
      <c r="F1148" s="10"/>
      <c r="G1148" s="10"/>
    </row>
    <row r="1149" spans="3:7" x14ac:dyDescent="0.25">
      <c r="C1149" s="10"/>
      <c r="D1149" s="10"/>
      <c r="E1149" s="10"/>
      <c r="F1149" s="10"/>
      <c r="G1149" s="10"/>
    </row>
    <row r="1150" spans="3:7" x14ac:dyDescent="0.25">
      <c r="C1150" s="10"/>
      <c r="D1150" s="10"/>
      <c r="E1150" s="10"/>
      <c r="F1150" s="10"/>
      <c r="G1150" s="10"/>
    </row>
    <row r="1151" spans="3:7" x14ac:dyDescent="0.25">
      <c r="C1151" s="10"/>
      <c r="D1151" s="10"/>
      <c r="E1151" s="10"/>
      <c r="F1151" s="10"/>
      <c r="G1151" s="10"/>
    </row>
    <row r="1152" spans="3:7" x14ac:dyDescent="0.25">
      <c r="C1152" s="10"/>
      <c r="D1152" s="10"/>
      <c r="E1152" s="10"/>
      <c r="F1152" s="10"/>
      <c r="G1152" s="10"/>
    </row>
    <row r="1153" spans="3:7" x14ac:dyDescent="0.25">
      <c r="C1153" s="10"/>
      <c r="D1153" s="10"/>
      <c r="E1153" s="10"/>
      <c r="F1153" s="10"/>
      <c r="G1153" s="10"/>
    </row>
    <row r="1154" spans="3:7" x14ac:dyDescent="0.25">
      <c r="C1154" s="10"/>
      <c r="D1154" s="10"/>
      <c r="E1154" s="10"/>
      <c r="F1154" s="10"/>
      <c r="G1154" s="10"/>
    </row>
    <row r="1155" spans="3:7" x14ac:dyDescent="0.25">
      <c r="C1155" s="10"/>
      <c r="D1155" s="10"/>
      <c r="E1155" s="10"/>
      <c r="F1155" s="10"/>
      <c r="G1155" s="10"/>
    </row>
    <row r="1156" spans="3:7" x14ac:dyDescent="0.25">
      <c r="C1156" s="10"/>
      <c r="D1156" s="10"/>
      <c r="E1156" s="10"/>
      <c r="F1156" s="10"/>
      <c r="G1156" s="10"/>
    </row>
    <row r="1157" spans="3:7" x14ac:dyDescent="0.25">
      <c r="C1157" s="10"/>
      <c r="D1157" s="10"/>
      <c r="E1157" s="10"/>
      <c r="F1157" s="10"/>
      <c r="G1157" s="10"/>
    </row>
    <row r="1158" spans="3:7" x14ac:dyDescent="0.25">
      <c r="C1158" s="10"/>
      <c r="D1158" s="10"/>
      <c r="E1158" s="10"/>
      <c r="F1158" s="10"/>
      <c r="G1158" s="10"/>
    </row>
    <row r="1159" spans="3:7" x14ac:dyDescent="0.25">
      <c r="C1159" s="10"/>
      <c r="D1159" s="10"/>
      <c r="E1159" s="10"/>
      <c r="F1159" s="10"/>
      <c r="G1159" s="10"/>
    </row>
    <row r="1160" spans="3:7" x14ac:dyDescent="0.25">
      <c r="C1160" s="10"/>
      <c r="D1160" s="10"/>
      <c r="E1160" s="10"/>
      <c r="F1160" s="10"/>
      <c r="G1160" s="10"/>
    </row>
    <row r="1161" spans="3:7" x14ac:dyDescent="0.25">
      <c r="C1161" s="10"/>
      <c r="D1161" s="10"/>
      <c r="E1161" s="10"/>
      <c r="F1161" s="10"/>
      <c r="G1161" s="10"/>
    </row>
    <row r="1162" spans="3:7" x14ac:dyDescent="0.25">
      <c r="C1162" s="10"/>
      <c r="D1162" s="10"/>
      <c r="E1162" s="10"/>
      <c r="F1162" s="10"/>
      <c r="G1162" s="10"/>
    </row>
    <row r="1163" spans="3:7" x14ac:dyDescent="0.25">
      <c r="C1163" s="10"/>
      <c r="D1163" s="10"/>
      <c r="E1163" s="10"/>
      <c r="F1163" s="10"/>
      <c r="G1163" s="10"/>
    </row>
    <row r="1164" spans="3:7" x14ac:dyDescent="0.25">
      <c r="C1164" s="10"/>
      <c r="D1164" s="10"/>
      <c r="E1164" s="10"/>
      <c r="F1164" s="10"/>
      <c r="G1164" s="10"/>
    </row>
    <row r="1165" spans="3:7" x14ac:dyDescent="0.25">
      <c r="C1165" s="10"/>
      <c r="D1165" s="10"/>
      <c r="E1165" s="10"/>
      <c r="F1165" s="10"/>
      <c r="G1165" s="10"/>
    </row>
    <row r="1166" spans="3:7" x14ac:dyDescent="0.25">
      <c r="C1166" s="10"/>
      <c r="D1166" s="10"/>
      <c r="E1166" s="10"/>
      <c r="F1166" s="10"/>
      <c r="G1166" s="10"/>
    </row>
    <row r="1167" spans="3:7" x14ac:dyDescent="0.25">
      <c r="C1167" s="10"/>
      <c r="D1167" s="10"/>
      <c r="E1167" s="10"/>
      <c r="F1167" s="10"/>
      <c r="G1167" s="10"/>
    </row>
    <row r="1168" spans="3:7" x14ac:dyDescent="0.25">
      <c r="C1168" s="10"/>
      <c r="D1168" s="10"/>
      <c r="E1168" s="10"/>
      <c r="F1168" s="10"/>
      <c r="G1168" s="10"/>
    </row>
    <row r="1169" spans="3:7" x14ac:dyDescent="0.25">
      <c r="C1169" s="10"/>
      <c r="D1169" s="10"/>
      <c r="E1169" s="10"/>
      <c r="F1169" s="10"/>
      <c r="G1169" s="10"/>
    </row>
    <row r="1170" spans="3:7" x14ac:dyDescent="0.25">
      <c r="C1170" s="10"/>
      <c r="D1170" s="10"/>
      <c r="E1170" s="10"/>
      <c r="F1170" s="10"/>
      <c r="G1170" s="10"/>
    </row>
    <row r="1171" spans="3:7" x14ac:dyDescent="0.25">
      <c r="C1171" s="10"/>
      <c r="D1171" s="10"/>
      <c r="E1171" s="10"/>
      <c r="F1171" s="10"/>
      <c r="G1171" s="10"/>
    </row>
    <row r="1172" spans="3:7" x14ac:dyDescent="0.25">
      <c r="C1172" s="10"/>
      <c r="D1172" s="10"/>
      <c r="E1172" s="10"/>
      <c r="F1172" s="10"/>
      <c r="G1172" s="10"/>
    </row>
    <row r="1173" spans="3:7" x14ac:dyDescent="0.25">
      <c r="C1173" s="10"/>
      <c r="D1173" s="10"/>
      <c r="E1173" s="10"/>
      <c r="F1173" s="10"/>
      <c r="G1173" s="10"/>
    </row>
    <row r="1174" spans="3:7" x14ac:dyDescent="0.25">
      <c r="C1174" s="10"/>
      <c r="D1174" s="10"/>
      <c r="E1174" s="10"/>
      <c r="F1174" s="10"/>
      <c r="G1174" s="10"/>
    </row>
    <row r="1175" spans="3:7" x14ac:dyDescent="0.25">
      <c r="C1175" s="10"/>
      <c r="D1175" s="10"/>
      <c r="E1175" s="10"/>
      <c r="F1175" s="10"/>
      <c r="G1175" s="10"/>
    </row>
    <row r="1176" spans="3:7" x14ac:dyDescent="0.25">
      <c r="C1176" s="10"/>
      <c r="D1176" s="10"/>
      <c r="E1176" s="10"/>
      <c r="F1176" s="10"/>
      <c r="G1176" s="10"/>
    </row>
    <row r="1177" spans="3:7" x14ac:dyDescent="0.25">
      <c r="C1177" s="10"/>
      <c r="D1177" s="10"/>
      <c r="E1177" s="10"/>
      <c r="F1177" s="10"/>
      <c r="G1177" s="10"/>
    </row>
    <row r="1178" spans="3:7" x14ac:dyDescent="0.25">
      <c r="C1178" s="10"/>
      <c r="D1178" s="10"/>
      <c r="E1178" s="10"/>
      <c r="F1178" s="10"/>
      <c r="G1178" s="10"/>
    </row>
    <row r="1179" spans="3:7" x14ac:dyDescent="0.25">
      <c r="C1179" s="10"/>
      <c r="D1179" s="10"/>
      <c r="E1179" s="10"/>
      <c r="F1179" s="10"/>
      <c r="G1179" s="10"/>
    </row>
    <row r="1180" spans="3:7" x14ac:dyDescent="0.25">
      <c r="C1180" s="10"/>
      <c r="D1180" s="10"/>
      <c r="E1180" s="10"/>
      <c r="F1180" s="10"/>
      <c r="G1180" s="10"/>
    </row>
    <row r="1181" spans="3:7" x14ac:dyDescent="0.25">
      <c r="C1181" s="10"/>
      <c r="D1181" s="10"/>
      <c r="E1181" s="10"/>
      <c r="F1181" s="10"/>
      <c r="G1181" s="10"/>
    </row>
    <row r="1182" spans="3:7" x14ac:dyDescent="0.25">
      <c r="C1182" s="10"/>
      <c r="D1182" s="10"/>
      <c r="E1182" s="10"/>
      <c r="F1182" s="10"/>
      <c r="G1182" s="10"/>
    </row>
    <row r="1183" spans="3:7" x14ac:dyDescent="0.25">
      <c r="C1183" s="10"/>
      <c r="D1183" s="10"/>
      <c r="E1183" s="10"/>
      <c r="F1183" s="10"/>
      <c r="G1183" s="10"/>
    </row>
    <row r="1184" spans="3:7" x14ac:dyDescent="0.25">
      <c r="C1184" s="10"/>
      <c r="D1184" s="10"/>
      <c r="E1184" s="10"/>
      <c r="F1184" s="10"/>
      <c r="G1184" s="10"/>
    </row>
    <row r="1185" spans="3:7" x14ac:dyDescent="0.25">
      <c r="C1185" s="10"/>
      <c r="D1185" s="10"/>
      <c r="E1185" s="10"/>
      <c r="F1185" s="10"/>
      <c r="G1185" s="10"/>
    </row>
    <row r="1186" spans="3:7" x14ac:dyDescent="0.25">
      <c r="C1186" s="10"/>
      <c r="D1186" s="10"/>
      <c r="E1186" s="10"/>
      <c r="F1186" s="10"/>
      <c r="G1186" s="10"/>
    </row>
    <row r="1187" spans="3:7" x14ac:dyDescent="0.25">
      <c r="C1187" s="10"/>
      <c r="D1187" s="10"/>
      <c r="E1187" s="10"/>
      <c r="F1187" s="10"/>
      <c r="G1187" s="10"/>
    </row>
    <row r="1188" spans="3:7" x14ac:dyDescent="0.25">
      <c r="C1188" s="10"/>
      <c r="D1188" s="10"/>
      <c r="E1188" s="10"/>
      <c r="F1188" s="10"/>
      <c r="G1188" s="10"/>
    </row>
    <row r="1189" spans="3:7" x14ac:dyDescent="0.25">
      <c r="C1189" s="10"/>
      <c r="D1189" s="10"/>
      <c r="E1189" s="10"/>
      <c r="F1189" s="10"/>
      <c r="G1189" s="10"/>
    </row>
    <row r="1190" spans="3:7" x14ac:dyDescent="0.25">
      <c r="C1190" s="10"/>
      <c r="D1190" s="10"/>
      <c r="E1190" s="10"/>
      <c r="F1190" s="10"/>
      <c r="G1190" s="10"/>
    </row>
    <row r="1191" spans="3:7" x14ac:dyDescent="0.25">
      <c r="C1191" s="10"/>
      <c r="D1191" s="10"/>
      <c r="E1191" s="10"/>
      <c r="F1191" s="10"/>
      <c r="G1191" s="10"/>
    </row>
    <row r="1192" spans="3:7" x14ac:dyDescent="0.25">
      <c r="C1192" s="10"/>
      <c r="D1192" s="10"/>
      <c r="E1192" s="10"/>
      <c r="F1192" s="10"/>
      <c r="G1192" s="10"/>
    </row>
    <row r="1193" spans="3:7" x14ac:dyDescent="0.25">
      <c r="C1193" s="10"/>
      <c r="D1193" s="10"/>
      <c r="E1193" s="10"/>
      <c r="F1193" s="10"/>
      <c r="G1193" s="10"/>
    </row>
    <row r="1194" spans="3:7" x14ac:dyDescent="0.25">
      <c r="C1194" s="10"/>
      <c r="D1194" s="10"/>
      <c r="E1194" s="10"/>
      <c r="F1194" s="10"/>
      <c r="G1194" s="10"/>
    </row>
    <row r="1195" spans="3:7" x14ac:dyDescent="0.25">
      <c r="C1195" s="10"/>
      <c r="D1195" s="10"/>
      <c r="E1195" s="10"/>
      <c r="F1195" s="10"/>
      <c r="G1195" s="10"/>
    </row>
    <row r="1196" spans="3:7" x14ac:dyDescent="0.25">
      <c r="C1196" s="10"/>
      <c r="D1196" s="10"/>
      <c r="E1196" s="10"/>
      <c r="F1196" s="10"/>
      <c r="G1196" s="10"/>
    </row>
    <row r="1197" spans="3:7" x14ac:dyDescent="0.25">
      <c r="C1197" s="10"/>
      <c r="D1197" s="10"/>
      <c r="E1197" s="10"/>
      <c r="F1197" s="10"/>
      <c r="G1197" s="10"/>
    </row>
    <row r="1198" spans="3:7" x14ac:dyDescent="0.25">
      <c r="C1198" s="10"/>
      <c r="D1198" s="10"/>
      <c r="E1198" s="10"/>
      <c r="F1198" s="10"/>
      <c r="G1198" s="10"/>
    </row>
    <row r="1199" spans="3:7" x14ac:dyDescent="0.25">
      <c r="C1199" s="10"/>
      <c r="D1199" s="10"/>
      <c r="E1199" s="10"/>
      <c r="F1199" s="10"/>
      <c r="G1199" s="10"/>
    </row>
    <row r="1200" spans="3:7" x14ac:dyDescent="0.25">
      <c r="C1200" s="10"/>
      <c r="D1200" s="10"/>
      <c r="E1200" s="10"/>
      <c r="F1200" s="10"/>
      <c r="G1200" s="10"/>
    </row>
    <row r="1201" spans="3:7" x14ac:dyDescent="0.25">
      <c r="C1201" s="10"/>
      <c r="D1201" s="10"/>
      <c r="E1201" s="10"/>
      <c r="F1201" s="10"/>
      <c r="G1201" s="10"/>
    </row>
    <row r="1202" spans="3:7" x14ac:dyDescent="0.25">
      <c r="C1202" s="10"/>
      <c r="D1202" s="10"/>
      <c r="E1202" s="10"/>
      <c r="F1202" s="10"/>
      <c r="G1202" s="10"/>
    </row>
    <row r="1203" spans="3:7" x14ac:dyDescent="0.25">
      <c r="C1203" s="10"/>
      <c r="D1203" s="10"/>
      <c r="E1203" s="10"/>
      <c r="F1203" s="10"/>
      <c r="G1203" s="10"/>
    </row>
    <row r="1204" spans="3:7" x14ac:dyDescent="0.25">
      <c r="C1204" s="10"/>
      <c r="D1204" s="10"/>
      <c r="E1204" s="10"/>
      <c r="F1204" s="10"/>
      <c r="G1204" s="10"/>
    </row>
    <row r="1205" spans="3:7" x14ac:dyDescent="0.25">
      <c r="C1205" s="10"/>
      <c r="D1205" s="10"/>
      <c r="E1205" s="10"/>
      <c r="F1205" s="10"/>
      <c r="G1205" s="10"/>
    </row>
    <row r="1206" spans="3:7" x14ac:dyDescent="0.25">
      <c r="C1206" s="10"/>
      <c r="D1206" s="10"/>
      <c r="E1206" s="10"/>
      <c r="F1206" s="10"/>
      <c r="G1206" s="10"/>
    </row>
    <row r="1207" spans="3:7" x14ac:dyDescent="0.25">
      <c r="C1207" s="10"/>
      <c r="D1207" s="10"/>
      <c r="E1207" s="10"/>
      <c r="F1207" s="10"/>
      <c r="G1207" s="10"/>
    </row>
    <row r="1208" spans="3:7" x14ac:dyDescent="0.25">
      <c r="C1208" s="10"/>
      <c r="D1208" s="10"/>
      <c r="E1208" s="10"/>
      <c r="F1208" s="10"/>
      <c r="G1208" s="10"/>
    </row>
    <row r="1209" spans="3:7" x14ac:dyDescent="0.25">
      <c r="C1209" s="10"/>
      <c r="D1209" s="10"/>
      <c r="E1209" s="10"/>
      <c r="F1209" s="10"/>
      <c r="G1209" s="10"/>
    </row>
    <row r="1210" spans="3:7" x14ac:dyDescent="0.25">
      <c r="C1210" s="10"/>
      <c r="D1210" s="10"/>
      <c r="E1210" s="10"/>
      <c r="F1210" s="10"/>
      <c r="G1210" s="10"/>
    </row>
    <row r="1211" spans="3:7" x14ac:dyDescent="0.25">
      <c r="C1211" s="10"/>
      <c r="D1211" s="10"/>
      <c r="E1211" s="10"/>
      <c r="F1211" s="10"/>
      <c r="G1211" s="10"/>
    </row>
    <row r="1212" spans="3:7" x14ac:dyDescent="0.25">
      <c r="C1212" s="10"/>
      <c r="D1212" s="10"/>
      <c r="E1212" s="10"/>
      <c r="F1212" s="10"/>
      <c r="G1212" s="10"/>
    </row>
    <row r="1213" spans="3:7" x14ac:dyDescent="0.25">
      <c r="C1213" s="10"/>
      <c r="D1213" s="10"/>
      <c r="E1213" s="10"/>
      <c r="F1213" s="10"/>
      <c r="G1213" s="10"/>
    </row>
    <row r="1214" spans="3:7" x14ac:dyDescent="0.25">
      <c r="C1214" s="10"/>
      <c r="D1214" s="10"/>
      <c r="E1214" s="10"/>
      <c r="F1214" s="10"/>
      <c r="G1214" s="10"/>
    </row>
    <row r="1215" spans="3:7" x14ac:dyDescent="0.25">
      <c r="C1215" s="10"/>
      <c r="D1215" s="10"/>
      <c r="E1215" s="10"/>
      <c r="F1215" s="10"/>
      <c r="G1215" s="10"/>
    </row>
    <row r="1216" spans="3:7" x14ac:dyDescent="0.25">
      <c r="C1216" s="10"/>
      <c r="D1216" s="10"/>
      <c r="E1216" s="10"/>
      <c r="F1216" s="10"/>
      <c r="G1216" s="10"/>
    </row>
    <row r="1217" spans="3:7" x14ac:dyDescent="0.25">
      <c r="C1217" s="10"/>
      <c r="D1217" s="10"/>
      <c r="E1217" s="10"/>
      <c r="F1217" s="10"/>
      <c r="G1217" s="10"/>
    </row>
    <row r="1218" spans="3:7" x14ac:dyDescent="0.25">
      <c r="C1218" s="10"/>
      <c r="D1218" s="10"/>
      <c r="E1218" s="10"/>
      <c r="F1218" s="10"/>
      <c r="G1218" s="10"/>
    </row>
    <row r="1219" spans="3:7" x14ac:dyDescent="0.25">
      <c r="C1219" s="10"/>
      <c r="D1219" s="10"/>
      <c r="E1219" s="10"/>
      <c r="F1219" s="10"/>
      <c r="G1219" s="10"/>
    </row>
    <row r="1220" spans="3:7" x14ac:dyDescent="0.25">
      <c r="C1220" s="10"/>
      <c r="D1220" s="10"/>
      <c r="E1220" s="10"/>
      <c r="F1220" s="10"/>
      <c r="G1220" s="10"/>
    </row>
    <row r="1221" spans="3:7" x14ac:dyDescent="0.25">
      <c r="C1221" s="10"/>
      <c r="D1221" s="10"/>
      <c r="E1221" s="10"/>
      <c r="F1221" s="10"/>
      <c r="G1221" s="10"/>
    </row>
    <row r="1222" spans="3:7" x14ac:dyDescent="0.25">
      <c r="C1222" s="10"/>
      <c r="D1222" s="10"/>
      <c r="E1222" s="10"/>
      <c r="F1222" s="10"/>
      <c r="G1222" s="10"/>
    </row>
    <row r="1223" spans="3:7" x14ac:dyDescent="0.25">
      <c r="C1223" s="10"/>
      <c r="D1223" s="10"/>
      <c r="E1223" s="10"/>
      <c r="F1223" s="10"/>
      <c r="G1223" s="10"/>
    </row>
    <row r="1224" spans="3:7" x14ac:dyDescent="0.25">
      <c r="C1224" s="10"/>
      <c r="D1224" s="10"/>
      <c r="E1224" s="10"/>
      <c r="F1224" s="10"/>
      <c r="G1224" s="10"/>
    </row>
    <row r="1225" spans="3:7" x14ac:dyDescent="0.25">
      <c r="C1225" s="10"/>
      <c r="D1225" s="10"/>
      <c r="E1225" s="10"/>
      <c r="F1225" s="10"/>
      <c r="G1225" s="10"/>
    </row>
    <row r="1226" spans="3:7" x14ac:dyDescent="0.25">
      <c r="C1226" s="10"/>
      <c r="D1226" s="10"/>
      <c r="E1226" s="10"/>
      <c r="F1226" s="10"/>
      <c r="G1226" s="10"/>
    </row>
    <row r="1227" spans="3:7" x14ac:dyDescent="0.25">
      <c r="C1227" s="10"/>
      <c r="D1227" s="10"/>
      <c r="E1227" s="10"/>
      <c r="F1227" s="10"/>
      <c r="G1227" s="10"/>
    </row>
    <row r="1228" spans="3:7" x14ac:dyDescent="0.25">
      <c r="C1228" s="10"/>
      <c r="D1228" s="10"/>
      <c r="E1228" s="10"/>
      <c r="F1228" s="10"/>
      <c r="G1228" s="10"/>
    </row>
    <row r="1229" spans="3:7" x14ac:dyDescent="0.25">
      <c r="C1229" s="10"/>
      <c r="D1229" s="10"/>
      <c r="E1229" s="10"/>
      <c r="F1229" s="10"/>
      <c r="G1229" s="10"/>
    </row>
    <row r="1230" spans="3:7" x14ac:dyDescent="0.25">
      <c r="C1230" s="10"/>
      <c r="D1230" s="10"/>
      <c r="E1230" s="10"/>
      <c r="F1230" s="10"/>
      <c r="G1230" s="10"/>
    </row>
    <row r="1231" spans="3:7" x14ac:dyDescent="0.25">
      <c r="C1231" s="10"/>
      <c r="D1231" s="10"/>
      <c r="E1231" s="10"/>
      <c r="F1231" s="10"/>
      <c r="G1231" s="10"/>
    </row>
    <row r="1232" spans="3:7" x14ac:dyDescent="0.25">
      <c r="C1232" s="10"/>
      <c r="D1232" s="10"/>
      <c r="E1232" s="10"/>
      <c r="F1232" s="10"/>
      <c r="G1232" s="10"/>
    </row>
    <row r="1233" spans="3:7" x14ac:dyDescent="0.25">
      <c r="C1233" s="10"/>
      <c r="D1233" s="10"/>
      <c r="E1233" s="10"/>
      <c r="F1233" s="10"/>
      <c r="G1233" s="10"/>
    </row>
    <row r="1234" spans="3:7" x14ac:dyDescent="0.25">
      <c r="C1234" s="10"/>
      <c r="D1234" s="10"/>
      <c r="E1234" s="10"/>
      <c r="F1234" s="10"/>
      <c r="G1234" s="10"/>
    </row>
    <row r="1235" spans="3:7" x14ac:dyDescent="0.25">
      <c r="C1235" s="10"/>
      <c r="D1235" s="10"/>
      <c r="E1235" s="10"/>
      <c r="F1235" s="10"/>
      <c r="G1235" s="10"/>
    </row>
    <row r="1236" spans="3:7" x14ac:dyDescent="0.25">
      <c r="C1236" s="10"/>
      <c r="D1236" s="10"/>
      <c r="E1236" s="10"/>
      <c r="F1236" s="10"/>
      <c r="G1236" s="10"/>
    </row>
    <row r="1237" spans="3:7" x14ac:dyDescent="0.25">
      <c r="C1237" s="10"/>
      <c r="D1237" s="10"/>
      <c r="E1237" s="10"/>
      <c r="F1237" s="10"/>
      <c r="G1237" s="10"/>
    </row>
    <row r="1238" spans="3:7" x14ac:dyDescent="0.25">
      <c r="C1238" s="10"/>
      <c r="D1238" s="10"/>
      <c r="E1238" s="10"/>
      <c r="F1238" s="10"/>
      <c r="G1238" s="10"/>
    </row>
    <row r="1239" spans="3:7" x14ac:dyDescent="0.25">
      <c r="C1239" s="10"/>
      <c r="D1239" s="10"/>
      <c r="E1239" s="10"/>
      <c r="F1239" s="10"/>
      <c r="G1239" s="10"/>
    </row>
    <row r="1240" spans="3:7" x14ac:dyDescent="0.25">
      <c r="C1240" s="10"/>
      <c r="D1240" s="10"/>
      <c r="E1240" s="10"/>
      <c r="F1240" s="10"/>
      <c r="G1240" s="10"/>
    </row>
    <row r="1241" spans="3:7" x14ac:dyDescent="0.25">
      <c r="C1241" s="10"/>
      <c r="D1241" s="10"/>
      <c r="E1241" s="10"/>
      <c r="F1241" s="10"/>
      <c r="G1241" s="10"/>
    </row>
    <row r="1242" spans="3:7" x14ac:dyDescent="0.25">
      <c r="C1242" s="10"/>
      <c r="D1242" s="10"/>
      <c r="E1242" s="10"/>
      <c r="F1242" s="10"/>
      <c r="G1242" s="10"/>
    </row>
    <row r="1243" spans="3:7" x14ac:dyDescent="0.25">
      <c r="C1243" s="10"/>
      <c r="D1243" s="10"/>
      <c r="E1243" s="10"/>
      <c r="F1243" s="10"/>
      <c r="G1243" s="10"/>
    </row>
    <row r="1244" spans="3:7" x14ac:dyDescent="0.25">
      <c r="C1244" s="10"/>
      <c r="D1244" s="10"/>
      <c r="E1244" s="10"/>
      <c r="F1244" s="10"/>
      <c r="G1244" s="10"/>
    </row>
    <row r="1245" spans="3:7" x14ac:dyDescent="0.25">
      <c r="C1245" s="10"/>
      <c r="D1245" s="10"/>
      <c r="E1245" s="10"/>
      <c r="F1245" s="10"/>
      <c r="G1245" s="10"/>
    </row>
    <row r="1246" spans="3:7" x14ac:dyDescent="0.25">
      <c r="C1246" s="10"/>
      <c r="D1246" s="10"/>
      <c r="E1246" s="10"/>
      <c r="F1246" s="10"/>
      <c r="G1246" s="10"/>
    </row>
    <row r="1247" spans="3:7" x14ac:dyDescent="0.25">
      <c r="C1247" s="10"/>
      <c r="D1247" s="10"/>
      <c r="E1247" s="10"/>
      <c r="F1247" s="10"/>
      <c r="G1247" s="10"/>
    </row>
    <row r="1248" spans="3:7" x14ac:dyDescent="0.25">
      <c r="C1248" s="10"/>
      <c r="D1248" s="10"/>
      <c r="E1248" s="10"/>
      <c r="F1248" s="10"/>
      <c r="G1248" s="10"/>
    </row>
    <row r="1249" spans="3:7" x14ac:dyDescent="0.25">
      <c r="C1249" s="10"/>
      <c r="D1249" s="10"/>
      <c r="E1249" s="10"/>
      <c r="F1249" s="10"/>
      <c r="G1249" s="10"/>
    </row>
    <row r="1250" spans="3:7" x14ac:dyDescent="0.25">
      <c r="C1250" s="10"/>
      <c r="D1250" s="10"/>
      <c r="E1250" s="10"/>
      <c r="F1250" s="10"/>
      <c r="G1250" s="10"/>
    </row>
    <row r="1251" spans="3:7" x14ac:dyDescent="0.25">
      <c r="C1251" s="10"/>
      <c r="D1251" s="10"/>
      <c r="E1251" s="10"/>
      <c r="F1251" s="10"/>
      <c r="G1251" s="10"/>
    </row>
    <row r="1252" spans="3:7" x14ac:dyDescent="0.25">
      <c r="C1252" s="10"/>
      <c r="D1252" s="10"/>
      <c r="E1252" s="10"/>
      <c r="F1252" s="10"/>
      <c r="G1252" s="10"/>
    </row>
    <row r="1253" spans="3:7" x14ac:dyDescent="0.25">
      <c r="C1253" s="10"/>
      <c r="D1253" s="10"/>
      <c r="E1253" s="10"/>
      <c r="F1253" s="10"/>
      <c r="G1253" s="10"/>
    </row>
    <row r="1254" spans="3:7" x14ac:dyDescent="0.25">
      <c r="C1254" s="10"/>
      <c r="D1254" s="10"/>
      <c r="E1254" s="10"/>
      <c r="F1254" s="10"/>
      <c r="G1254" s="10"/>
    </row>
    <row r="1255" spans="3:7" x14ac:dyDescent="0.25">
      <c r="C1255" s="10"/>
      <c r="D1255" s="10"/>
      <c r="E1255" s="10"/>
      <c r="F1255" s="10"/>
      <c r="G1255" s="10"/>
    </row>
    <row r="1256" spans="3:7" x14ac:dyDescent="0.25">
      <c r="C1256" s="10"/>
      <c r="D1256" s="10"/>
      <c r="E1256" s="10"/>
      <c r="F1256" s="10"/>
      <c r="G1256" s="10"/>
    </row>
    <row r="1257" spans="3:7" x14ac:dyDescent="0.25">
      <c r="C1257" s="10"/>
      <c r="D1257" s="10"/>
      <c r="E1257" s="10"/>
      <c r="F1257" s="10"/>
      <c r="G1257" s="10"/>
    </row>
    <row r="1258" spans="3:7" x14ac:dyDescent="0.25">
      <c r="C1258" s="10"/>
      <c r="D1258" s="10"/>
      <c r="E1258" s="10"/>
      <c r="F1258" s="10"/>
      <c r="G1258" s="10"/>
    </row>
    <row r="1259" spans="3:7" x14ac:dyDescent="0.25">
      <c r="C1259" s="10"/>
      <c r="D1259" s="10"/>
      <c r="E1259" s="10"/>
      <c r="F1259" s="10"/>
      <c r="G1259" s="10"/>
    </row>
    <row r="1260" spans="3:7" x14ac:dyDescent="0.25">
      <c r="C1260" s="10"/>
      <c r="D1260" s="10"/>
      <c r="E1260" s="10"/>
      <c r="F1260" s="10"/>
      <c r="G1260" s="10"/>
    </row>
    <row r="1261" spans="3:7" x14ac:dyDescent="0.25">
      <c r="C1261" s="10"/>
      <c r="D1261" s="10"/>
      <c r="E1261" s="10"/>
      <c r="F1261" s="10"/>
      <c r="G1261" s="10"/>
    </row>
    <row r="1262" spans="3:7" x14ac:dyDescent="0.25">
      <c r="C1262" s="10"/>
      <c r="D1262" s="10"/>
      <c r="E1262" s="10"/>
      <c r="F1262" s="10"/>
      <c r="G1262" s="10"/>
    </row>
    <row r="1263" spans="3:7" x14ac:dyDescent="0.25">
      <c r="C1263" s="10"/>
      <c r="D1263" s="10"/>
      <c r="E1263" s="10"/>
      <c r="F1263" s="10"/>
      <c r="G1263" s="10"/>
    </row>
    <row r="1264" spans="3:7" x14ac:dyDescent="0.25">
      <c r="C1264" s="10"/>
      <c r="D1264" s="10"/>
      <c r="E1264" s="10"/>
      <c r="F1264" s="10"/>
      <c r="G1264" s="10"/>
    </row>
    <row r="1265" spans="3:7" x14ac:dyDescent="0.25">
      <c r="C1265" s="10"/>
      <c r="D1265" s="10"/>
      <c r="E1265" s="10"/>
      <c r="F1265" s="10"/>
      <c r="G1265" s="10"/>
    </row>
    <row r="1266" spans="3:7" x14ac:dyDescent="0.25">
      <c r="C1266" s="10"/>
      <c r="D1266" s="10"/>
      <c r="E1266" s="10"/>
      <c r="F1266" s="10"/>
      <c r="G1266" s="10"/>
    </row>
    <row r="1267" spans="3:7" x14ac:dyDescent="0.25">
      <c r="C1267" s="10"/>
      <c r="D1267" s="10"/>
      <c r="E1267" s="10"/>
      <c r="F1267" s="10"/>
      <c r="G1267" s="10"/>
    </row>
    <row r="1268" spans="3:7" x14ac:dyDescent="0.25">
      <c r="C1268" s="10"/>
      <c r="D1268" s="10"/>
      <c r="E1268" s="10"/>
      <c r="F1268" s="10"/>
      <c r="G1268" s="10"/>
    </row>
    <row r="1269" spans="3:7" x14ac:dyDescent="0.25">
      <c r="C1269" s="10"/>
      <c r="D1269" s="10"/>
      <c r="E1269" s="10"/>
      <c r="F1269" s="10"/>
      <c r="G1269" s="10"/>
    </row>
    <row r="1270" spans="3:7" x14ac:dyDescent="0.25">
      <c r="C1270" s="10"/>
      <c r="D1270" s="10"/>
      <c r="E1270" s="10"/>
      <c r="F1270" s="10"/>
      <c r="G1270" s="10"/>
    </row>
    <row r="1271" spans="3:7" x14ac:dyDescent="0.25">
      <c r="C1271" s="10"/>
      <c r="D1271" s="10"/>
      <c r="E1271" s="10"/>
      <c r="F1271" s="10"/>
      <c r="G1271" s="10"/>
    </row>
    <row r="1272" spans="3:7" x14ac:dyDescent="0.25">
      <c r="C1272" s="10"/>
      <c r="D1272" s="10"/>
      <c r="E1272" s="10"/>
      <c r="F1272" s="10"/>
      <c r="G1272" s="10"/>
    </row>
    <row r="1273" spans="3:7" x14ac:dyDescent="0.25">
      <c r="C1273" s="10"/>
      <c r="D1273" s="10"/>
      <c r="E1273" s="10"/>
      <c r="F1273" s="10"/>
      <c r="G1273" s="10"/>
    </row>
    <row r="1274" spans="3:7" x14ac:dyDescent="0.25">
      <c r="C1274" s="10"/>
      <c r="D1274" s="10"/>
      <c r="E1274" s="10"/>
      <c r="F1274" s="10"/>
      <c r="G1274" s="10"/>
    </row>
    <row r="1275" spans="3:7" x14ac:dyDescent="0.25">
      <c r="C1275" s="10"/>
      <c r="D1275" s="10"/>
      <c r="E1275" s="10"/>
      <c r="F1275" s="10"/>
      <c r="G1275" s="10"/>
    </row>
    <row r="1276" spans="3:7" x14ac:dyDescent="0.25">
      <c r="C1276" s="10"/>
      <c r="D1276" s="10"/>
      <c r="E1276" s="10"/>
      <c r="F1276" s="10"/>
      <c r="G1276" s="10"/>
    </row>
    <row r="1277" spans="3:7" x14ac:dyDescent="0.25">
      <c r="C1277" s="10"/>
      <c r="D1277" s="10"/>
      <c r="E1277" s="10"/>
      <c r="F1277" s="10"/>
      <c r="G1277" s="10"/>
    </row>
    <row r="1278" spans="3:7" x14ac:dyDescent="0.25">
      <c r="C1278" s="10"/>
      <c r="D1278" s="10"/>
      <c r="E1278" s="10"/>
      <c r="F1278" s="10"/>
      <c r="G1278" s="10"/>
    </row>
    <row r="1279" spans="3:7" x14ac:dyDescent="0.25">
      <c r="C1279" s="10"/>
      <c r="D1279" s="10"/>
      <c r="E1279" s="10"/>
      <c r="F1279" s="10"/>
      <c r="G1279" s="10"/>
    </row>
    <row r="1280" spans="3:7" x14ac:dyDescent="0.25">
      <c r="C1280" s="10"/>
      <c r="D1280" s="10"/>
      <c r="E1280" s="10"/>
      <c r="F1280" s="10"/>
      <c r="G1280" s="10"/>
    </row>
    <row r="1281" spans="3:7" x14ac:dyDescent="0.25">
      <c r="C1281" s="10"/>
      <c r="D1281" s="10"/>
      <c r="E1281" s="10"/>
      <c r="F1281" s="10"/>
      <c r="G1281" s="10"/>
    </row>
    <row r="1282" spans="3:7" x14ac:dyDescent="0.25">
      <c r="C1282" s="10"/>
      <c r="D1282" s="10"/>
      <c r="E1282" s="10"/>
      <c r="F1282" s="10"/>
      <c r="G1282" s="10"/>
    </row>
    <row r="1283" spans="3:7" x14ac:dyDescent="0.25">
      <c r="C1283" s="10"/>
      <c r="D1283" s="10"/>
      <c r="E1283" s="10"/>
      <c r="F1283" s="10"/>
      <c r="G1283" s="10"/>
    </row>
    <row r="1284" spans="3:7" x14ac:dyDescent="0.25">
      <c r="C1284" s="10"/>
      <c r="D1284" s="10"/>
      <c r="E1284" s="10"/>
      <c r="F1284" s="10"/>
      <c r="G1284" s="10"/>
    </row>
    <row r="1285" spans="3:7" x14ac:dyDescent="0.25">
      <c r="C1285" s="10"/>
      <c r="D1285" s="10"/>
      <c r="E1285" s="10"/>
      <c r="F1285" s="10"/>
      <c r="G1285" s="10"/>
    </row>
    <row r="1286" spans="3:7" x14ac:dyDescent="0.25">
      <c r="C1286" s="10"/>
      <c r="D1286" s="10"/>
      <c r="E1286" s="10"/>
      <c r="F1286" s="10"/>
      <c r="G1286" s="10"/>
    </row>
    <row r="1287" spans="3:7" x14ac:dyDescent="0.25">
      <c r="C1287" s="10"/>
      <c r="D1287" s="10"/>
      <c r="E1287" s="10"/>
      <c r="F1287" s="10"/>
      <c r="G1287" s="10"/>
    </row>
    <row r="1288" spans="3:7" x14ac:dyDescent="0.25">
      <c r="C1288" s="10"/>
      <c r="D1288" s="10"/>
      <c r="E1288" s="10"/>
      <c r="F1288" s="10"/>
      <c r="G1288" s="10"/>
    </row>
    <row r="1289" spans="3:7" x14ac:dyDescent="0.25">
      <c r="C1289" s="10"/>
      <c r="D1289" s="10"/>
      <c r="E1289" s="10"/>
      <c r="F1289" s="10"/>
      <c r="G1289" s="10"/>
    </row>
    <row r="1290" spans="3:7" x14ac:dyDescent="0.25">
      <c r="C1290" s="10"/>
      <c r="D1290" s="10"/>
      <c r="E1290" s="10"/>
      <c r="F1290" s="10"/>
      <c r="G1290" s="10"/>
    </row>
    <row r="1291" spans="3:7" x14ac:dyDescent="0.25">
      <c r="C1291" s="10"/>
      <c r="D1291" s="10"/>
      <c r="E1291" s="10"/>
      <c r="F1291" s="10"/>
      <c r="G1291" s="10"/>
    </row>
    <row r="1292" spans="3:7" x14ac:dyDescent="0.25">
      <c r="C1292" s="10"/>
      <c r="D1292" s="10"/>
      <c r="E1292" s="10"/>
      <c r="F1292" s="10"/>
      <c r="G1292" s="10"/>
    </row>
    <row r="1293" spans="3:7" x14ac:dyDescent="0.25">
      <c r="C1293" s="10"/>
      <c r="D1293" s="10"/>
      <c r="E1293" s="10"/>
      <c r="F1293" s="10"/>
      <c r="G1293" s="10"/>
    </row>
    <row r="1294" spans="3:7" x14ac:dyDescent="0.25">
      <c r="C1294" s="10"/>
      <c r="D1294" s="10"/>
      <c r="E1294" s="10"/>
      <c r="F1294" s="10"/>
      <c r="G1294" s="10"/>
    </row>
    <row r="1295" spans="3:7" x14ac:dyDescent="0.25">
      <c r="C1295" s="10"/>
      <c r="D1295" s="10"/>
      <c r="E1295" s="10"/>
      <c r="F1295" s="10"/>
      <c r="G1295" s="10"/>
    </row>
    <row r="1296" spans="3:7" x14ac:dyDescent="0.25">
      <c r="C1296" s="10"/>
      <c r="D1296" s="10"/>
      <c r="E1296" s="10"/>
      <c r="F1296" s="10"/>
      <c r="G1296" s="10"/>
    </row>
    <row r="1297" spans="3:7" x14ac:dyDescent="0.25">
      <c r="C1297" s="10"/>
      <c r="D1297" s="10"/>
      <c r="E1297" s="10"/>
      <c r="F1297" s="10"/>
      <c r="G1297" s="10"/>
    </row>
    <row r="1298" spans="3:7" x14ac:dyDescent="0.25">
      <c r="C1298" s="10"/>
      <c r="D1298" s="10"/>
      <c r="E1298" s="10"/>
      <c r="F1298" s="10"/>
      <c r="G1298" s="10"/>
    </row>
    <row r="1299" spans="3:7" x14ac:dyDescent="0.25">
      <c r="C1299" s="10"/>
      <c r="D1299" s="10"/>
      <c r="E1299" s="10"/>
      <c r="F1299" s="10"/>
      <c r="G1299" s="10"/>
    </row>
    <row r="1300" spans="3:7" x14ac:dyDescent="0.25">
      <c r="C1300" s="10"/>
      <c r="D1300" s="10"/>
      <c r="E1300" s="10"/>
      <c r="F1300" s="10"/>
      <c r="G1300" s="10"/>
    </row>
    <row r="1301" spans="3:7" x14ac:dyDescent="0.25">
      <c r="C1301" s="10"/>
      <c r="D1301" s="10"/>
      <c r="E1301" s="10"/>
      <c r="F1301" s="10"/>
      <c r="G1301" s="10"/>
    </row>
    <row r="1302" spans="3:7" x14ac:dyDescent="0.25">
      <c r="C1302" s="10"/>
      <c r="D1302" s="10"/>
      <c r="E1302" s="10"/>
      <c r="F1302" s="10"/>
      <c r="G1302" s="10"/>
    </row>
    <row r="1303" spans="3:7" x14ac:dyDescent="0.25">
      <c r="C1303" s="10"/>
      <c r="D1303" s="10"/>
      <c r="E1303" s="10"/>
      <c r="F1303" s="10"/>
      <c r="G1303" s="10"/>
    </row>
    <row r="1304" spans="3:7" x14ac:dyDescent="0.25">
      <c r="C1304" s="10"/>
      <c r="D1304" s="10"/>
      <c r="E1304" s="10"/>
      <c r="F1304" s="10"/>
      <c r="G1304" s="10"/>
    </row>
    <row r="1305" spans="3:7" x14ac:dyDescent="0.25">
      <c r="C1305" s="10"/>
      <c r="D1305" s="10"/>
      <c r="E1305" s="10"/>
      <c r="F1305" s="10"/>
      <c r="G1305" s="10"/>
    </row>
    <row r="1306" spans="3:7" x14ac:dyDescent="0.25">
      <c r="C1306" s="10"/>
      <c r="D1306" s="10"/>
      <c r="E1306" s="10"/>
      <c r="F1306" s="10"/>
      <c r="G1306" s="10"/>
    </row>
    <row r="1307" spans="3:7" x14ac:dyDescent="0.25">
      <c r="C1307" s="10"/>
      <c r="D1307" s="10"/>
      <c r="E1307" s="10"/>
      <c r="F1307" s="10"/>
      <c r="G1307" s="10"/>
    </row>
    <row r="1308" spans="3:7" x14ac:dyDescent="0.25">
      <c r="C1308" s="10"/>
      <c r="D1308" s="10"/>
      <c r="E1308" s="10"/>
      <c r="F1308" s="10"/>
      <c r="G1308" s="10"/>
    </row>
    <row r="1309" spans="3:7" x14ac:dyDescent="0.25">
      <c r="C1309" s="10"/>
      <c r="D1309" s="10"/>
      <c r="E1309" s="10"/>
      <c r="F1309" s="10"/>
      <c r="G1309" s="10"/>
    </row>
    <row r="1310" spans="3:7" x14ac:dyDescent="0.25">
      <c r="C1310" s="10"/>
      <c r="D1310" s="10"/>
      <c r="E1310" s="10"/>
      <c r="F1310" s="10"/>
      <c r="G1310" s="10"/>
    </row>
    <row r="1311" spans="3:7" x14ac:dyDescent="0.25">
      <c r="C1311" s="10"/>
      <c r="D1311" s="10"/>
      <c r="E1311" s="10"/>
      <c r="F1311" s="10"/>
      <c r="G1311" s="10"/>
    </row>
    <row r="1312" spans="3:7" x14ac:dyDescent="0.25">
      <c r="C1312" s="10"/>
      <c r="D1312" s="10"/>
      <c r="E1312" s="10"/>
      <c r="F1312" s="10"/>
      <c r="G1312" s="10"/>
    </row>
    <row r="1313" spans="3:7" x14ac:dyDescent="0.25">
      <c r="C1313" s="10"/>
      <c r="D1313" s="10"/>
      <c r="E1313" s="10"/>
      <c r="F1313" s="10"/>
      <c r="G1313" s="10"/>
    </row>
    <row r="1314" spans="3:7" x14ac:dyDescent="0.25">
      <c r="C1314" s="10"/>
      <c r="D1314" s="10"/>
      <c r="E1314" s="10"/>
      <c r="F1314" s="10"/>
      <c r="G1314" s="10"/>
    </row>
    <row r="1315" spans="3:7" x14ac:dyDescent="0.25">
      <c r="C1315" s="10"/>
      <c r="D1315" s="10"/>
      <c r="E1315" s="10"/>
      <c r="F1315" s="10"/>
      <c r="G1315" s="10"/>
    </row>
    <row r="1316" spans="3:7" x14ac:dyDescent="0.25">
      <c r="C1316" s="10"/>
      <c r="D1316" s="10"/>
      <c r="E1316" s="10"/>
      <c r="F1316" s="10"/>
      <c r="G1316" s="10"/>
    </row>
    <row r="1317" spans="3:7" x14ac:dyDescent="0.25">
      <c r="C1317" s="10"/>
      <c r="D1317" s="10"/>
      <c r="E1317" s="10"/>
      <c r="F1317" s="10"/>
      <c r="G1317" s="10"/>
    </row>
    <row r="1318" spans="3:7" x14ac:dyDescent="0.25">
      <c r="C1318" s="10"/>
      <c r="D1318" s="10"/>
      <c r="E1318" s="10"/>
      <c r="F1318" s="10"/>
      <c r="G1318" s="10"/>
    </row>
    <row r="1319" spans="3:7" x14ac:dyDescent="0.25">
      <c r="C1319" s="10"/>
      <c r="D1319" s="10"/>
      <c r="E1319" s="10"/>
      <c r="F1319" s="10"/>
      <c r="G1319" s="10"/>
    </row>
    <row r="1320" spans="3:7" x14ac:dyDescent="0.25">
      <c r="C1320" s="10"/>
      <c r="D1320" s="10"/>
      <c r="E1320" s="10"/>
      <c r="F1320" s="10"/>
      <c r="G1320" s="10"/>
    </row>
    <row r="1321" spans="3:7" x14ac:dyDescent="0.25">
      <c r="C1321" s="10"/>
      <c r="D1321" s="10"/>
      <c r="E1321" s="10"/>
      <c r="F1321" s="10"/>
      <c r="G1321" s="10"/>
    </row>
    <row r="1322" spans="3:7" x14ac:dyDescent="0.25">
      <c r="C1322" s="10"/>
      <c r="D1322" s="10"/>
      <c r="E1322" s="10"/>
      <c r="F1322" s="10"/>
      <c r="G1322" s="10"/>
    </row>
    <row r="1323" spans="3:7" x14ac:dyDescent="0.25">
      <c r="C1323" s="10"/>
      <c r="D1323" s="10"/>
      <c r="E1323" s="10"/>
      <c r="F1323" s="10"/>
      <c r="G1323" s="10"/>
    </row>
    <row r="1324" spans="3:7" x14ac:dyDescent="0.25">
      <c r="C1324" s="10"/>
      <c r="D1324" s="10"/>
      <c r="E1324" s="10"/>
      <c r="F1324" s="10"/>
      <c r="G1324" s="10"/>
    </row>
    <row r="1325" spans="3:7" x14ac:dyDescent="0.25">
      <c r="C1325" s="10"/>
      <c r="D1325" s="10"/>
      <c r="E1325" s="10"/>
      <c r="F1325" s="10"/>
      <c r="G1325" s="10"/>
    </row>
    <row r="1326" spans="3:7" x14ac:dyDescent="0.25">
      <c r="C1326" s="10"/>
      <c r="D1326" s="10"/>
      <c r="E1326" s="10"/>
      <c r="F1326" s="10"/>
      <c r="G1326" s="10"/>
    </row>
    <row r="1327" spans="3:7" x14ac:dyDescent="0.25">
      <c r="C1327" s="10"/>
      <c r="D1327" s="10"/>
      <c r="E1327" s="10"/>
      <c r="F1327" s="10"/>
      <c r="G1327" s="10"/>
    </row>
    <row r="1328" spans="3:7" x14ac:dyDescent="0.25">
      <c r="C1328" s="10"/>
      <c r="D1328" s="10"/>
      <c r="E1328" s="10"/>
      <c r="F1328" s="10"/>
      <c r="G1328" s="10"/>
    </row>
    <row r="1329" spans="3:7" x14ac:dyDescent="0.25">
      <c r="C1329" s="10"/>
      <c r="D1329" s="10"/>
      <c r="E1329" s="10"/>
      <c r="F1329" s="10"/>
      <c r="G1329" s="10"/>
    </row>
    <row r="1330" spans="3:7" x14ac:dyDescent="0.25">
      <c r="C1330" s="10"/>
      <c r="D1330" s="10"/>
      <c r="E1330" s="10"/>
      <c r="F1330" s="10"/>
      <c r="G1330" s="10"/>
    </row>
    <row r="1331" spans="3:7" x14ac:dyDescent="0.25">
      <c r="C1331" s="10"/>
      <c r="D1331" s="10"/>
      <c r="E1331" s="10"/>
      <c r="F1331" s="10"/>
      <c r="G1331" s="10"/>
    </row>
    <row r="1332" spans="3:7" x14ac:dyDescent="0.25">
      <c r="C1332" s="10"/>
      <c r="D1332" s="10"/>
      <c r="E1332" s="10"/>
      <c r="F1332" s="10"/>
      <c r="G1332" s="10"/>
    </row>
    <row r="1333" spans="3:7" x14ac:dyDescent="0.25">
      <c r="C1333" s="10"/>
      <c r="D1333" s="10"/>
      <c r="E1333" s="10"/>
      <c r="F1333" s="10"/>
      <c r="G1333" s="10"/>
    </row>
    <row r="1334" spans="3:7" x14ac:dyDescent="0.25">
      <c r="C1334" s="10"/>
      <c r="D1334" s="10"/>
      <c r="E1334" s="10"/>
      <c r="F1334" s="10"/>
      <c r="G1334" s="10"/>
    </row>
    <row r="1335" spans="3:7" x14ac:dyDescent="0.25">
      <c r="C1335" s="10"/>
      <c r="D1335" s="10"/>
      <c r="E1335" s="10"/>
      <c r="F1335" s="10"/>
      <c r="G1335" s="10"/>
    </row>
    <row r="1336" spans="3:7" x14ac:dyDescent="0.25">
      <c r="C1336" s="10"/>
      <c r="D1336" s="10"/>
      <c r="E1336" s="10"/>
      <c r="F1336" s="10"/>
      <c r="G1336" s="10"/>
    </row>
    <row r="1337" spans="3:7" x14ac:dyDescent="0.25">
      <c r="C1337" s="10"/>
      <c r="D1337" s="10"/>
      <c r="E1337" s="10"/>
      <c r="F1337" s="10"/>
      <c r="G1337" s="10"/>
    </row>
    <row r="1338" spans="3:7" x14ac:dyDescent="0.25">
      <c r="C1338" s="10"/>
      <c r="D1338" s="10"/>
      <c r="E1338" s="10"/>
      <c r="F1338" s="10"/>
      <c r="G1338" s="10"/>
    </row>
    <row r="1339" spans="3:7" x14ac:dyDescent="0.25">
      <c r="C1339" s="10"/>
      <c r="D1339" s="10"/>
      <c r="E1339" s="10"/>
      <c r="F1339" s="10"/>
      <c r="G1339" s="10"/>
    </row>
    <row r="1340" spans="3:7" x14ac:dyDescent="0.25">
      <c r="C1340" s="10"/>
      <c r="D1340" s="10"/>
      <c r="E1340" s="10"/>
      <c r="F1340" s="10"/>
      <c r="G1340" s="10"/>
    </row>
    <row r="1341" spans="3:7" x14ac:dyDescent="0.25">
      <c r="C1341" s="10"/>
      <c r="D1341" s="10"/>
      <c r="E1341" s="10"/>
      <c r="F1341" s="10"/>
      <c r="G1341" s="10"/>
    </row>
    <row r="1342" spans="3:7" x14ac:dyDescent="0.25">
      <c r="C1342" s="10"/>
      <c r="D1342" s="10"/>
      <c r="E1342" s="10"/>
      <c r="F1342" s="10"/>
      <c r="G1342" s="10"/>
    </row>
    <row r="1343" spans="3:7" x14ac:dyDescent="0.25">
      <c r="C1343" s="10"/>
      <c r="D1343" s="10"/>
      <c r="E1343" s="10"/>
      <c r="F1343" s="10"/>
      <c r="G1343" s="10"/>
    </row>
    <row r="1344" spans="3:7" x14ac:dyDescent="0.25">
      <c r="C1344" s="10"/>
      <c r="D1344" s="10"/>
      <c r="E1344" s="10"/>
      <c r="F1344" s="10"/>
      <c r="G1344" s="10"/>
    </row>
    <row r="1345" spans="3:7" x14ac:dyDescent="0.25">
      <c r="C1345" s="10"/>
      <c r="D1345" s="10"/>
      <c r="E1345" s="10"/>
      <c r="F1345" s="10"/>
      <c r="G1345" s="10"/>
    </row>
    <row r="1346" spans="3:7" x14ac:dyDescent="0.25">
      <c r="C1346" s="10"/>
      <c r="D1346" s="10"/>
      <c r="E1346" s="10"/>
      <c r="F1346" s="10"/>
      <c r="G1346" s="10"/>
    </row>
    <row r="1347" spans="3:7" x14ac:dyDescent="0.25">
      <c r="C1347" s="10"/>
      <c r="D1347" s="10"/>
      <c r="E1347" s="10"/>
      <c r="F1347" s="10"/>
      <c r="G1347" s="10"/>
    </row>
    <row r="1348" spans="3:7" x14ac:dyDescent="0.25">
      <c r="C1348" s="10"/>
      <c r="D1348" s="10"/>
      <c r="E1348" s="10"/>
      <c r="F1348" s="10"/>
      <c r="G1348" s="10"/>
    </row>
    <row r="1349" spans="3:7" x14ac:dyDescent="0.25">
      <c r="C1349" s="10"/>
      <c r="D1349" s="10"/>
      <c r="E1349" s="10"/>
      <c r="F1349" s="10"/>
      <c r="G1349" s="10"/>
    </row>
    <row r="1350" spans="3:7" x14ac:dyDescent="0.25">
      <c r="C1350" s="10"/>
      <c r="D1350" s="10"/>
      <c r="E1350" s="10"/>
      <c r="F1350" s="10"/>
      <c r="G1350" s="10"/>
    </row>
    <row r="1351" spans="3:7" x14ac:dyDescent="0.25">
      <c r="C1351" s="10"/>
      <c r="D1351" s="10"/>
      <c r="E1351" s="10"/>
      <c r="F1351" s="10"/>
      <c r="G1351" s="10"/>
    </row>
    <row r="1352" spans="3:7" x14ac:dyDescent="0.25">
      <c r="C1352" s="10"/>
      <c r="D1352" s="10"/>
      <c r="E1352" s="10"/>
      <c r="F1352" s="10"/>
      <c r="G1352" s="10"/>
    </row>
    <row r="1353" spans="3:7" x14ac:dyDescent="0.25">
      <c r="C1353" s="10"/>
      <c r="D1353" s="10"/>
      <c r="E1353" s="10"/>
      <c r="F1353" s="10"/>
      <c r="G1353" s="10"/>
    </row>
    <row r="1354" spans="3:7" x14ac:dyDescent="0.25">
      <c r="C1354" s="10"/>
      <c r="D1354" s="10"/>
      <c r="E1354" s="10"/>
      <c r="F1354" s="10"/>
      <c r="G1354" s="10"/>
    </row>
    <row r="1355" spans="3:7" x14ac:dyDescent="0.25">
      <c r="C1355" s="10"/>
      <c r="D1355" s="10"/>
      <c r="E1355" s="10"/>
      <c r="F1355" s="10"/>
      <c r="G1355" s="10"/>
    </row>
    <row r="1356" spans="3:7" x14ac:dyDescent="0.25">
      <c r="C1356" s="10"/>
      <c r="D1356" s="10"/>
      <c r="E1356" s="10"/>
      <c r="F1356" s="10"/>
      <c r="G1356" s="10"/>
    </row>
    <row r="1357" spans="3:7" x14ac:dyDescent="0.25">
      <c r="C1357" s="10"/>
      <c r="D1357" s="10"/>
      <c r="E1357" s="10"/>
      <c r="F1357" s="10"/>
      <c r="G1357" s="10"/>
    </row>
    <row r="1358" spans="3:7" x14ac:dyDescent="0.25">
      <c r="C1358" s="10"/>
      <c r="D1358" s="10"/>
      <c r="E1358" s="10"/>
      <c r="F1358" s="10"/>
      <c r="G1358" s="10"/>
    </row>
    <row r="1359" spans="3:7" x14ac:dyDescent="0.25">
      <c r="C1359" s="10"/>
      <c r="D1359" s="10"/>
      <c r="E1359" s="10"/>
      <c r="F1359" s="10"/>
      <c r="G1359" s="10"/>
    </row>
    <row r="1360" spans="3:7" x14ac:dyDescent="0.25">
      <c r="C1360" s="10"/>
      <c r="D1360" s="10"/>
      <c r="E1360" s="10"/>
      <c r="F1360" s="10"/>
      <c r="G1360" s="10"/>
    </row>
    <row r="1361" spans="3:7" x14ac:dyDescent="0.25">
      <c r="C1361" s="10"/>
      <c r="D1361" s="10"/>
      <c r="E1361" s="10"/>
      <c r="F1361" s="10"/>
      <c r="G1361" s="10"/>
    </row>
    <row r="1362" spans="3:7" x14ac:dyDescent="0.25">
      <c r="C1362" s="10"/>
      <c r="D1362" s="10"/>
      <c r="E1362" s="10"/>
      <c r="F1362" s="10"/>
      <c r="G1362" s="10"/>
    </row>
    <row r="1363" spans="3:7" x14ac:dyDescent="0.25">
      <c r="C1363" s="10"/>
      <c r="D1363" s="10"/>
      <c r="E1363" s="10"/>
      <c r="F1363" s="10"/>
      <c r="G1363" s="10"/>
    </row>
    <row r="1364" spans="3:7" x14ac:dyDescent="0.25">
      <c r="C1364" s="10"/>
      <c r="D1364" s="10"/>
      <c r="E1364" s="10"/>
      <c r="F1364" s="10"/>
      <c r="G1364" s="10"/>
    </row>
    <row r="1365" spans="3:7" x14ac:dyDescent="0.25">
      <c r="C1365" s="10"/>
      <c r="D1365" s="10"/>
      <c r="E1365" s="10"/>
      <c r="F1365" s="10"/>
      <c r="G1365" s="10"/>
    </row>
    <row r="1366" spans="3:7" x14ac:dyDescent="0.25">
      <c r="C1366" s="10"/>
      <c r="D1366" s="10"/>
      <c r="E1366" s="10"/>
      <c r="F1366" s="10"/>
      <c r="G1366" s="10"/>
    </row>
    <row r="1367" spans="3:7" x14ac:dyDescent="0.25">
      <c r="C1367" s="10"/>
      <c r="D1367" s="10"/>
      <c r="E1367" s="10"/>
      <c r="F1367" s="10"/>
      <c r="G1367" s="10"/>
    </row>
    <row r="1368" spans="3:7" x14ac:dyDescent="0.25">
      <c r="C1368" s="10"/>
      <c r="D1368" s="10"/>
      <c r="E1368" s="10"/>
      <c r="F1368" s="10"/>
      <c r="G1368" s="10"/>
    </row>
    <row r="1369" spans="3:7" x14ac:dyDescent="0.25">
      <c r="C1369" s="10"/>
      <c r="D1369" s="10"/>
      <c r="E1369" s="10"/>
      <c r="F1369" s="10"/>
      <c r="G1369" s="10"/>
    </row>
    <row r="1370" spans="3:7" x14ac:dyDescent="0.25">
      <c r="C1370" s="10"/>
      <c r="D1370" s="10"/>
      <c r="E1370" s="10"/>
      <c r="F1370" s="10"/>
      <c r="G1370" s="10"/>
    </row>
    <row r="1371" spans="3:7" x14ac:dyDescent="0.25">
      <c r="C1371" s="10"/>
      <c r="D1371" s="10"/>
      <c r="E1371" s="10"/>
      <c r="F1371" s="10"/>
      <c r="G1371" s="10"/>
    </row>
    <row r="1372" spans="3:7" x14ac:dyDescent="0.25">
      <c r="C1372" s="10"/>
      <c r="D1372" s="10"/>
      <c r="E1372" s="10"/>
      <c r="F1372" s="10"/>
      <c r="G1372" s="10"/>
    </row>
    <row r="1373" spans="3:7" x14ac:dyDescent="0.25">
      <c r="C1373" s="10"/>
      <c r="D1373" s="10"/>
      <c r="E1373" s="10"/>
      <c r="F1373" s="10"/>
      <c r="G1373" s="10"/>
    </row>
    <row r="1374" spans="3:7" x14ac:dyDescent="0.25">
      <c r="C1374" s="10"/>
      <c r="D1374" s="10"/>
      <c r="E1374" s="10"/>
      <c r="F1374" s="10"/>
      <c r="G1374" s="10"/>
    </row>
    <row r="1375" spans="3:7" x14ac:dyDescent="0.25">
      <c r="C1375" s="10"/>
      <c r="D1375" s="10"/>
      <c r="E1375" s="10"/>
      <c r="F1375" s="10"/>
      <c r="G1375" s="10"/>
    </row>
    <row r="1376" spans="3:7" x14ac:dyDescent="0.25">
      <c r="C1376" s="10"/>
      <c r="D1376" s="10"/>
      <c r="E1376" s="10"/>
      <c r="F1376" s="10"/>
      <c r="G1376" s="10"/>
    </row>
    <row r="1377" spans="3:7" x14ac:dyDescent="0.25">
      <c r="C1377" s="10"/>
      <c r="D1377" s="10"/>
      <c r="E1377" s="10"/>
      <c r="F1377" s="10"/>
      <c r="G1377" s="10"/>
    </row>
    <row r="1378" spans="3:7" x14ac:dyDescent="0.25">
      <c r="C1378" s="10"/>
      <c r="D1378" s="10"/>
      <c r="E1378" s="10"/>
      <c r="F1378" s="10"/>
      <c r="G1378" s="10"/>
    </row>
    <row r="1379" spans="3:7" x14ac:dyDescent="0.25">
      <c r="C1379" s="10"/>
      <c r="D1379" s="10"/>
      <c r="E1379" s="10"/>
      <c r="F1379" s="10"/>
      <c r="G1379" s="10"/>
    </row>
    <row r="1380" spans="3:7" x14ac:dyDescent="0.25">
      <c r="C1380" s="10"/>
      <c r="D1380" s="10"/>
      <c r="E1380" s="10"/>
      <c r="F1380" s="10"/>
      <c r="G1380" s="10"/>
    </row>
    <row r="1381" spans="3:7" x14ac:dyDescent="0.25">
      <c r="C1381" s="10"/>
      <c r="D1381" s="10"/>
      <c r="E1381" s="10"/>
      <c r="F1381" s="10"/>
      <c r="G1381" s="10"/>
    </row>
    <row r="1382" spans="3:7" x14ac:dyDescent="0.25">
      <c r="C1382" s="10"/>
      <c r="D1382" s="10"/>
      <c r="E1382" s="10"/>
      <c r="F1382" s="10"/>
      <c r="G1382" s="10"/>
    </row>
    <row r="1383" spans="3:7" x14ac:dyDescent="0.25">
      <c r="C1383" s="10"/>
      <c r="D1383" s="10"/>
      <c r="E1383" s="10"/>
      <c r="F1383" s="10"/>
      <c r="G1383" s="10"/>
    </row>
    <row r="1384" spans="3:7" x14ac:dyDescent="0.25">
      <c r="C1384" s="10"/>
      <c r="D1384" s="10"/>
      <c r="E1384" s="10"/>
      <c r="F1384" s="10"/>
      <c r="G1384" s="10"/>
    </row>
    <row r="1385" spans="3:7" x14ac:dyDescent="0.25">
      <c r="C1385" s="10"/>
      <c r="D1385" s="10"/>
      <c r="E1385" s="10"/>
      <c r="F1385" s="10"/>
      <c r="G1385" s="10"/>
    </row>
    <row r="1386" spans="3:7" x14ac:dyDescent="0.25">
      <c r="C1386" s="10"/>
      <c r="D1386" s="10"/>
      <c r="E1386" s="10"/>
      <c r="F1386" s="10"/>
      <c r="G1386" s="10"/>
    </row>
    <row r="1387" spans="3:7" x14ac:dyDescent="0.25">
      <c r="C1387" s="10"/>
      <c r="D1387" s="10"/>
      <c r="E1387" s="10"/>
      <c r="F1387" s="10"/>
      <c r="G1387" s="10"/>
    </row>
    <row r="1388" spans="3:7" x14ac:dyDescent="0.25">
      <c r="C1388" s="10"/>
      <c r="D1388" s="10"/>
      <c r="E1388" s="10"/>
      <c r="F1388" s="10"/>
      <c r="G1388" s="10"/>
    </row>
    <row r="1389" spans="3:7" x14ac:dyDescent="0.25">
      <c r="C1389" s="10"/>
      <c r="D1389" s="10"/>
      <c r="E1389" s="10"/>
      <c r="F1389" s="10"/>
      <c r="G1389" s="10"/>
    </row>
    <row r="1390" spans="3:7" x14ac:dyDescent="0.25">
      <c r="C1390" s="10"/>
      <c r="D1390" s="10"/>
      <c r="E1390" s="10"/>
      <c r="F1390" s="10"/>
      <c r="G1390" s="10"/>
    </row>
    <row r="1391" spans="3:7" x14ac:dyDescent="0.25">
      <c r="C1391" s="10"/>
      <c r="D1391" s="10"/>
      <c r="E1391" s="10"/>
      <c r="F1391" s="10"/>
      <c r="G1391" s="10"/>
    </row>
    <row r="1392" spans="3:7" x14ac:dyDescent="0.25">
      <c r="C1392" s="10"/>
      <c r="D1392" s="10"/>
      <c r="E1392" s="10"/>
      <c r="F1392" s="10"/>
      <c r="G1392" s="10"/>
    </row>
    <row r="1393" spans="3:7" x14ac:dyDescent="0.25">
      <c r="C1393" s="10"/>
      <c r="D1393" s="10"/>
      <c r="E1393" s="10"/>
      <c r="F1393" s="10"/>
      <c r="G1393" s="10"/>
    </row>
    <row r="1394" spans="3:7" x14ac:dyDescent="0.25">
      <c r="C1394" s="10"/>
      <c r="D1394" s="10"/>
      <c r="E1394" s="10"/>
      <c r="F1394" s="10"/>
      <c r="G1394" s="10"/>
    </row>
    <row r="1395" spans="3:7" x14ac:dyDescent="0.25">
      <c r="C1395" s="10"/>
      <c r="D1395" s="10"/>
      <c r="E1395" s="10"/>
      <c r="F1395" s="10"/>
      <c r="G1395" s="10"/>
    </row>
    <row r="1396" spans="3:7" x14ac:dyDescent="0.25">
      <c r="C1396" s="10"/>
      <c r="D1396" s="10"/>
      <c r="E1396" s="10"/>
      <c r="F1396" s="10"/>
      <c r="G1396" s="10"/>
    </row>
    <row r="1397" spans="3:7" x14ac:dyDescent="0.25">
      <c r="C1397" s="10"/>
      <c r="D1397" s="10"/>
      <c r="E1397" s="10"/>
      <c r="F1397" s="10"/>
      <c r="G1397" s="10"/>
    </row>
    <row r="1398" spans="3:7" x14ac:dyDescent="0.25">
      <c r="C1398" s="10"/>
      <c r="D1398" s="10"/>
      <c r="E1398" s="10"/>
      <c r="F1398" s="10"/>
      <c r="G1398" s="10"/>
    </row>
    <row r="1399" spans="3:7" x14ac:dyDescent="0.25">
      <c r="C1399" s="10"/>
      <c r="D1399" s="10"/>
      <c r="E1399" s="10"/>
      <c r="F1399" s="10"/>
      <c r="G1399" s="10"/>
    </row>
    <row r="1400" spans="3:7" x14ac:dyDescent="0.25">
      <c r="C1400" s="10"/>
      <c r="D1400" s="10"/>
      <c r="E1400" s="10"/>
      <c r="F1400" s="10"/>
      <c r="G1400" s="10"/>
    </row>
    <row r="1401" spans="3:7" x14ac:dyDescent="0.25">
      <c r="C1401" s="10"/>
      <c r="D1401" s="10"/>
      <c r="E1401" s="10"/>
      <c r="F1401" s="10"/>
      <c r="G1401" s="10"/>
    </row>
    <row r="1402" spans="3:7" x14ac:dyDescent="0.25">
      <c r="C1402" s="10"/>
      <c r="D1402" s="10"/>
      <c r="E1402" s="10"/>
      <c r="F1402" s="10"/>
      <c r="G1402" s="10"/>
    </row>
    <row r="1403" spans="3:7" x14ac:dyDescent="0.25">
      <c r="C1403" s="10"/>
      <c r="D1403" s="10"/>
      <c r="E1403" s="10"/>
      <c r="F1403" s="10"/>
      <c r="G1403" s="10"/>
    </row>
    <row r="1404" spans="3:7" x14ac:dyDescent="0.25">
      <c r="C1404" s="10"/>
      <c r="D1404" s="10"/>
      <c r="E1404" s="10"/>
      <c r="F1404" s="10"/>
      <c r="G1404" s="10"/>
    </row>
    <row r="1405" spans="3:7" x14ac:dyDescent="0.25">
      <c r="C1405" s="10"/>
      <c r="D1405" s="10"/>
      <c r="E1405" s="10"/>
      <c r="F1405" s="10"/>
      <c r="G1405" s="10"/>
    </row>
    <row r="1406" spans="3:7" x14ac:dyDescent="0.25">
      <c r="C1406" s="10"/>
      <c r="D1406" s="10"/>
      <c r="E1406" s="10"/>
      <c r="F1406" s="10"/>
      <c r="G1406" s="10"/>
    </row>
    <row r="1407" spans="3:7" x14ac:dyDescent="0.25">
      <c r="C1407" s="10"/>
      <c r="D1407" s="10"/>
      <c r="E1407" s="10"/>
      <c r="F1407" s="10"/>
      <c r="G1407" s="10"/>
    </row>
    <row r="1408" spans="3:7" x14ac:dyDescent="0.25">
      <c r="C1408" s="10"/>
      <c r="D1408" s="10"/>
      <c r="E1408" s="10"/>
      <c r="F1408" s="10"/>
      <c r="G1408" s="10"/>
    </row>
    <row r="1409" spans="3:7" x14ac:dyDescent="0.25">
      <c r="C1409" s="10"/>
      <c r="D1409" s="10"/>
      <c r="E1409" s="10"/>
      <c r="F1409" s="10"/>
      <c r="G1409" s="10"/>
    </row>
    <row r="1410" spans="3:7" x14ac:dyDescent="0.25">
      <c r="C1410" s="10"/>
      <c r="D1410" s="10"/>
      <c r="E1410" s="10"/>
      <c r="F1410" s="10"/>
      <c r="G1410" s="10"/>
    </row>
    <row r="1411" spans="3:7" x14ac:dyDescent="0.25">
      <c r="C1411" s="10"/>
      <c r="D1411" s="10"/>
      <c r="E1411" s="10"/>
      <c r="F1411" s="10"/>
      <c r="G1411" s="10"/>
    </row>
    <row r="1412" spans="3:7" x14ac:dyDescent="0.25">
      <c r="C1412" s="10"/>
      <c r="D1412" s="10"/>
      <c r="E1412" s="10"/>
      <c r="F1412" s="10"/>
      <c r="G1412" s="10"/>
    </row>
    <row r="1413" spans="3:7" x14ac:dyDescent="0.25">
      <c r="C1413" s="10"/>
      <c r="D1413" s="10"/>
      <c r="E1413" s="10"/>
      <c r="F1413" s="10"/>
      <c r="G1413" s="10"/>
    </row>
    <row r="1414" spans="3:7" x14ac:dyDescent="0.25">
      <c r="C1414" s="10"/>
      <c r="D1414" s="10"/>
      <c r="E1414" s="10"/>
      <c r="F1414" s="10"/>
      <c r="G1414" s="10"/>
    </row>
    <row r="1415" spans="3:7" x14ac:dyDescent="0.25">
      <c r="C1415" s="10"/>
      <c r="D1415" s="10"/>
      <c r="E1415" s="10"/>
      <c r="F1415" s="10"/>
      <c r="G1415" s="10"/>
    </row>
    <row r="1416" spans="3:7" x14ac:dyDescent="0.25">
      <c r="C1416" s="10"/>
      <c r="D1416" s="10"/>
      <c r="E1416" s="10"/>
      <c r="F1416" s="10"/>
      <c r="G1416" s="10"/>
    </row>
    <row r="1417" spans="3:7" x14ac:dyDescent="0.25">
      <c r="C1417" s="10"/>
      <c r="D1417" s="10"/>
      <c r="E1417" s="10"/>
      <c r="F1417" s="10"/>
      <c r="G1417" s="10"/>
    </row>
    <row r="1418" spans="3:7" x14ac:dyDescent="0.25">
      <c r="C1418" s="10"/>
      <c r="D1418" s="10"/>
      <c r="E1418" s="10"/>
      <c r="F1418" s="10"/>
      <c r="G1418" s="10"/>
    </row>
    <row r="1419" spans="3:7" x14ac:dyDescent="0.25">
      <c r="C1419" s="10"/>
      <c r="D1419" s="10"/>
      <c r="E1419" s="10"/>
      <c r="F1419" s="10"/>
      <c r="G1419" s="10"/>
    </row>
    <row r="1420" spans="3:7" x14ac:dyDescent="0.25">
      <c r="C1420" s="10"/>
      <c r="D1420" s="10"/>
      <c r="E1420" s="10"/>
      <c r="F1420" s="10"/>
      <c r="G1420" s="10"/>
    </row>
    <row r="1421" spans="3:7" x14ac:dyDescent="0.25">
      <c r="C1421" s="10"/>
      <c r="D1421" s="10"/>
      <c r="E1421" s="10"/>
      <c r="F1421" s="10"/>
      <c r="G1421" s="10"/>
    </row>
    <row r="1422" spans="3:7" x14ac:dyDescent="0.25">
      <c r="C1422" s="10"/>
      <c r="D1422" s="10"/>
      <c r="E1422" s="10"/>
      <c r="F1422" s="10"/>
      <c r="G1422" s="10"/>
    </row>
    <row r="1423" spans="3:7" x14ac:dyDescent="0.25">
      <c r="C1423" s="10"/>
      <c r="D1423" s="10"/>
      <c r="E1423" s="10"/>
      <c r="F1423" s="10"/>
      <c r="G1423" s="10"/>
    </row>
    <row r="1424" spans="3:7" x14ac:dyDescent="0.25">
      <c r="C1424" s="10"/>
      <c r="D1424" s="10"/>
      <c r="E1424" s="10"/>
      <c r="F1424" s="10"/>
      <c r="G1424" s="10"/>
    </row>
    <row r="1425" spans="3:7" x14ac:dyDescent="0.25">
      <c r="C1425" s="10"/>
      <c r="D1425" s="10"/>
      <c r="E1425" s="10"/>
      <c r="F1425" s="10"/>
      <c r="G1425" s="10"/>
    </row>
    <row r="1426" spans="3:7" x14ac:dyDescent="0.25">
      <c r="C1426" s="10"/>
      <c r="D1426" s="10"/>
      <c r="E1426" s="10"/>
      <c r="F1426" s="10"/>
      <c r="G1426" s="10"/>
    </row>
    <row r="1427" spans="3:7" x14ac:dyDescent="0.25">
      <c r="C1427" s="10"/>
      <c r="D1427" s="10"/>
      <c r="E1427" s="10"/>
      <c r="F1427" s="10"/>
      <c r="G1427" s="10"/>
    </row>
    <row r="1428" spans="3:7" x14ac:dyDescent="0.25">
      <c r="C1428" s="10"/>
      <c r="D1428" s="10"/>
      <c r="E1428" s="10"/>
      <c r="F1428" s="10"/>
      <c r="G1428" s="10"/>
    </row>
    <row r="1429" spans="3:7" x14ac:dyDescent="0.25">
      <c r="C1429" s="10"/>
      <c r="D1429" s="10"/>
      <c r="E1429" s="10"/>
      <c r="F1429" s="10"/>
      <c r="G1429" s="10"/>
    </row>
    <row r="1430" spans="3:7" x14ac:dyDescent="0.25">
      <c r="C1430" s="10"/>
      <c r="D1430" s="10"/>
      <c r="E1430" s="10"/>
      <c r="F1430" s="10"/>
      <c r="G1430" s="10"/>
    </row>
    <row r="1431" spans="3:7" x14ac:dyDescent="0.25">
      <c r="C1431" s="10"/>
      <c r="D1431" s="10"/>
      <c r="E1431" s="10"/>
      <c r="F1431" s="10"/>
      <c r="G1431" s="10"/>
    </row>
    <row r="1432" spans="3:7" x14ac:dyDescent="0.25">
      <c r="C1432" s="10"/>
      <c r="D1432" s="10"/>
      <c r="E1432" s="10"/>
      <c r="F1432" s="10"/>
      <c r="G1432" s="10"/>
    </row>
    <row r="1433" spans="3:7" x14ac:dyDescent="0.25">
      <c r="C1433" s="10"/>
      <c r="D1433" s="10"/>
      <c r="E1433" s="10"/>
      <c r="F1433" s="10"/>
      <c r="G1433" s="10"/>
    </row>
    <row r="1434" spans="3:7" x14ac:dyDescent="0.25">
      <c r="C1434" s="10"/>
      <c r="D1434" s="10"/>
      <c r="E1434" s="10"/>
      <c r="F1434" s="10"/>
      <c r="G1434" s="10"/>
    </row>
    <row r="1435" spans="3:7" x14ac:dyDescent="0.25">
      <c r="C1435" s="10"/>
      <c r="D1435" s="10"/>
      <c r="E1435" s="10"/>
      <c r="F1435" s="10"/>
      <c r="G1435" s="10"/>
    </row>
    <row r="1436" spans="3:7" x14ac:dyDescent="0.25">
      <c r="C1436" s="10"/>
      <c r="D1436" s="10"/>
      <c r="E1436" s="10"/>
      <c r="F1436" s="10"/>
      <c r="G1436" s="10"/>
    </row>
    <row r="1437" spans="3:7" x14ac:dyDescent="0.25">
      <c r="C1437" s="10"/>
      <c r="D1437" s="10"/>
      <c r="E1437" s="10"/>
      <c r="F1437" s="10"/>
      <c r="G1437" s="10"/>
    </row>
    <row r="1438" spans="3:7" x14ac:dyDescent="0.25">
      <c r="C1438" s="10"/>
      <c r="D1438" s="10"/>
      <c r="E1438" s="10"/>
      <c r="F1438" s="10"/>
      <c r="G1438" s="10"/>
    </row>
    <row r="1439" spans="3:7" x14ac:dyDescent="0.25">
      <c r="C1439" s="10"/>
      <c r="D1439" s="10"/>
      <c r="E1439" s="10"/>
      <c r="F1439" s="10"/>
      <c r="G1439" s="10"/>
    </row>
    <row r="1440" spans="3:7" x14ac:dyDescent="0.25">
      <c r="C1440" s="10"/>
      <c r="D1440" s="10"/>
      <c r="E1440" s="10"/>
      <c r="F1440" s="10"/>
      <c r="G1440" s="10"/>
    </row>
    <row r="1441" spans="3:7" x14ac:dyDescent="0.25">
      <c r="C1441" s="10"/>
      <c r="D1441" s="10"/>
      <c r="E1441" s="10"/>
      <c r="F1441" s="10"/>
      <c r="G1441" s="10"/>
    </row>
    <row r="1442" spans="3:7" x14ac:dyDescent="0.25">
      <c r="C1442" s="10"/>
      <c r="D1442" s="10"/>
      <c r="E1442" s="10"/>
      <c r="F1442" s="10"/>
      <c r="G1442" s="10"/>
    </row>
    <row r="1443" spans="3:7" x14ac:dyDescent="0.25">
      <c r="C1443" s="10"/>
      <c r="D1443" s="10"/>
      <c r="E1443" s="10"/>
      <c r="F1443" s="10"/>
      <c r="G1443" s="10"/>
    </row>
    <row r="1444" spans="3:7" x14ac:dyDescent="0.25">
      <c r="C1444" s="10"/>
      <c r="D1444" s="10"/>
      <c r="E1444" s="10"/>
      <c r="F1444" s="10"/>
      <c r="G1444" s="10"/>
    </row>
    <row r="1445" spans="3:7" x14ac:dyDescent="0.25">
      <c r="C1445" s="10"/>
      <c r="D1445" s="10"/>
      <c r="E1445" s="10"/>
      <c r="F1445" s="10"/>
      <c r="G1445" s="10"/>
    </row>
    <row r="1446" spans="3:7" x14ac:dyDescent="0.25">
      <c r="C1446" s="10"/>
      <c r="D1446" s="10"/>
      <c r="E1446" s="10"/>
      <c r="F1446" s="10"/>
      <c r="G1446" s="10"/>
    </row>
    <row r="1447" spans="3:7" x14ac:dyDescent="0.25">
      <c r="C1447" s="10"/>
      <c r="D1447" s="10"/>
      <c r="E1447" s="10"/>
      <c r="F1447" s="10"/>
      <c r="G1447" s="10"/>
    </row>
    <row r="1448" spans="3:7" x14ac:dyDescent="0.25">
      <c r="C1448" s="10"/>
      <c r="D1448" s="10"/>
      <c r="E1448" s="10"/>
      <c r="F1448" s="10"/>
      <c r="G1448" s="10"/>
    </row>
    <row r="1449" spans="3:7" x14ac:dyDescent="0.25">
      <c r="C1449" s="10"/>
      <c r="D1449" s="10"/>
      <c r="E1449" s="10"/>
      <c r="F1449" s="10"/>
      <c r="G1449" s="10"/>
    </row>
    <row r="1450" spans="3:7" x14ac:dyDescent="0.25">
      <c r="C1450" s="10"/>
      <c r="D1450" s="10"/>
      <c r="E1450" s="10"/>
      <c r="F1450" s="10"/>
      <c r="G1450" s="10"/>
    </row>
    <row r="1451" spans="3:7" x14ac:dyDescent="0.25">
      <c r="C1451" s="10"/>
      <c r="D1451" s="10"/>
      <c r="E1451" s="10"/>
      <c r="F1451" s="10"/>
      <c r="G1451" s="10"/>
    </row>
    <row r="1452" spans="3:7" x14ac:dyDescent="0.25">
      <c r="C1452" s="10"/>
      <c r="D1452" s="10"/>
      <c r="E1452" s="10"/>
      <c r="F1452" s="10"/>
      <c r="G1452" s="10"/>
    </row>
    <row r="1453" spans="3:7" x14ac:dyDescent="0.25">
      <c r="C1453" s="10"/>
      <c r="D1453" s="10"/>
      <c r="E1453" s="10"/>
      <c r="F1453" s="10"/>
      <c r="G1453" s="10"/>
    </row>
    <row r="1454" spans="3:7" x14ac:dyDescent="0.25">
      <c r="C1454" s="10"/>
      <c r="D1454" s="10"/>
      <c r="E1454" s="10"/>
      <c r="F1454" s="10"/>
      <c r="G1454" s="10"/>
    </row>
    <row r="1455" spans="3:7" x14ac:dyDescent="0.25">
      <c r="C1455" s="10"/>
      <c r="D1455" s="10"/>
      <c r="E1455" s="10"/>
      <c r="F1455" s="10"/>
      <c r="G1455" s="10"/>
    </row>
    <row r="1456" spans="3:7" x14ac:dyDescent="0.25">
      <c r="C1456" s="10"/>
      <c r="D1456" s="10"/>
      <c r="E1456" s="10"/>
      <c r="F1456" s="10"/>
      <c r="G1456" s="10"/>
    </row>
    <row r="1457" spans="3:7" x14ac:dyDescent="0.25">
      <c r="C1457" s="10"/>
      <c r="D1457" s="10"/>
      <c r="E1457" s="10"/>
      <c r="F1457" s="10"/>
      <c r="G1457" s="10"/>
    </row>
    <row r="1458" spans="3:7" x14ac:dyDescent="0.25">
      <c r="C1458" s="10"/>
      <c r="D1458" s="10"/>
      <c r="E1458" s="10"/>
      <c r="F1458" s="10"/>
      <c r="G1458" s="10"/>
    </row>
    <row r="1459" spans="3:7" x14ac:dyDescent="0.25">
      <c r="C1459" s="10"/>
      <c r="D1459" s="10"/>
      <c r="E1459" s="10"/>
      <c r="F1459" s="10"/>
      <c r="G1459" s="10"/>
    </row>
    <row r="1460" spans="3:7" x14ac:dyDescent="0.25">
      <c r="C1460" s="10"/>
      <c r="D1460" s="10"/>
      <c r="E1460" s="10"/>
      <c r="F1460" s="10"/>
      <c r="G1460" s="10"/>
    </row>
    <row r="1461" spans="3:7" x14ac:dyDescent="0.25">
      <c r="C1461" s="10"/>
      <c r="D1461" s="10"/>
      <c r="E1461" s="10"/>
      <c r="F1461" s="10"/>
      <c r="G1461" s="10"/>
    </row>
    <row r="1462" spans="3:7" x14ac:dyDescent="0.25">
      <c r="C1462" s="10"/>
      <c r="D1462" s="10"/>
      <c r="E1462" s="10"/>
      <c r="F1462" s="10"/>
      <c r="G1462" s="10"/>
    </row>
    <row r="1463" spans="3:7" x14ac:dyDescent="0.25">
      <c r="C1463" s="10"/>
      <c r="D1463" s="10"/>
      <c r="E1463" s="10"/>
      <c r="F1463" s="10"/>
      <c r="G1463" s="10"/>
    </row>
    <row r="1464" spans="3:7" x14ac:dyDescent="0.25">
      <c r="C1464" s="10"/>
      <c r="D1464" s="10"/>
      <c r="E1464" s="10"/>
      <c r="F1464" s="10"/>
      <c r="G1464" s="10"/>
    </row>
    <row r="1465" spans="3:7" x14ac:dyDescent="0.25">
      <c r="C1465" s="10"/>
      <c r="D1465" s="10"/>
      <c r="E1465" s="10"/>
      <c r="F1465" s="10"/>
      <c r="G1465" s="10"/>
    </row>
    <row r="1466" spans="3:7" x14ac:dyDescent="0.25">
      <c r="C1466" s="10"/>
      <c r="D1466" s="10"/>
      <c r="E1466" s="10"/>
      <c r="F1466" s="10"/>
      <c r="G1466" s="10"/>
    </row>
    <row r="1467" spans="3:7" x14ac:dyDescent="0.25">
      <c r="C1467" s="10"/>
      <c r="D1467" s="10"/>
      <c r="E1467" s="10"/>
      <c r="F1467" s="10"/>
      <c r="G1467" s="10"/>
    </row>
    <row r="1468" spans="3:7" x14ac:dyDescent="0.25">
      <c r="C1468" s="10"/>
      <c r="D1468" s="10"/>
      <c r="E1468" s="10"/>
      <c r="F1468" s="10"/>
      <c r="G1468" s="10"/>
    </row>
    <row r="1469" spans="3:7" x14ac:dyDescent="0.25">
      <c r="C1469" s="10"/>
      <c r="D1469" s="10"/>
      <c r="E1469" s="10"/>
      <c r="F1469" s="10"/>
      <c r="G1469" s="10"/>
    </row>
    <row r="1470" spans="3:7" x14ac:dyDescent="0.25">
      <c r="C1470" s="10"/>
      <c r="D1470" s="10"/>
      <c r="E1470" s="10"/>
      <c r="F1470" s="10"/>
      <c r="G1470" s="10"/>
    </row>
    <row r="1471" spans="3:7" x14ac:dyDescent="0.25">
      <c r="C1471" s="10"/>
      <c r="D1471" s="10"/>
      <c r="E1471" s="10"/>
      <c r="F1471" s="10"/>
      <c r="G1471" s="10"/>
    </row>
    <row r="1472" spans="3:7" x14ac:dyDescent="0.25">
      <c r="C1472" s="10"/>
      <c r="D1472" s="10"/>
      <c r="E1472" s="10"/>
      <c r="F1472" s="10"/>
      <c r="G1472" s="10"/>
    </row>
    <row r="1473" spans="3:7" x14ac:dyDescent="0.25">
      <c r="C1473" s="10"/>
      <c r="D1473" s="10"/>
      <c r="E1473" s="10"/>
      <c r="F1473" s="10"/>
      <c r="G1473" s="10"/>
    </row>
    <row r="1474" spans="3:7" x14ac:dyDescent="0.25">
      <c r="C1474" s="10"/>
      <c r="D1474" s="10"/>
      <c r="E1474" s="10"/>
      <c r="F1474" s="10"/>
      <c r="G1474" s="10"/>
    </row>
    <row r="1475" spans="3:7" x14ac:dyDescent="0.25">
      <c r="C1475" s="10"/>
      <c r="D1475" s="10"/>
      <c r="E1475" s="10"/>
      <c r="F1475" s="10"/>
      <c r="G1475" s="10"/>
    </row>
    <row r="1476" spans="3:7" x14ac:dyDescent="0.25">
      <c r="C1476" s="10"/>
      <c r="D1476" s="10"/>
      <c r="E1476" s="10"/>
      <c r="F1476" s="10"/>
      <c r="G1476" s="10"/>
    </row>
    <row r="1477" spans="3:7" x14ac:dyDescent="0.25">
      <c r="C1477" s="10"/>
      <c r="D1477" s="10"/>
      <c r="E1477" s="10"/>
      <c r="F1477" s="10"/>
      <c r="G1477" s="10"/>
    </row>
    <row r="1478" spans="3:7" x14ac:dyDescent="0.25">
      <c r="C1478" s="10"/>
      <c r="D1478" s="10"/>
      <c r="E1478" s="10"/>
      <c r="F1478" s="10"/>
      <c r="G1478" s="10"/>
    </row>
    <row r="1479" spans="3:7" x14ac:dyDescent="0.25">
      <c r="C1479" s="10"/>
      <c r="D1479" s="10"/>
      <c r="E1479" s="10"/>
      <c r="F1479" s="10"/>
      <c r="G1479" s="10"/>
    </row>
    <row r="1480" spans="3:7" x14ac:dyDescent="0.25">
      <c r="C1480" s="10"/>
      <c r="D1480" s="10"/>
      <c r="E1480" s="10"/>
      <c r="F1480" s="10"/>
      <c r="G1480" s="10"/>
    </row>
    <row r="1481" spans="3:7" x14ac:dyDescent="0.25">
      <c r="C1481" s="10"/>
      <c r="D1481" s="10"/>
      <c r="E1481" s="10"/>
      <c r="F1481" s="10"/>
      <c r="G1481" s="10"/>
    </row>
    <row r="1482" spans="3:7" x14ac:dyDescent="0.25">
      <c r="C1482" s="10"/>
      <c r="D1482" s="10"/>
      <c r="E1482" s="10"/>
      <c r="F1482" s="10"/>
      <c r="G1482" s="10"/>
    </row>
    <row r="1483" spans="3:7" x14ac:dyDescent="0.25">
      <c r="C1483" s="10"/>
      <c r="D1483" s="10"/>
      <c r="E1483" s="10"/>
      <c r="F1483" s="10"/>
      <c r="G1483" s="10"/>
    </row>
    <row r="1484" spans="3:7" x14ac:dyDescent="0.25">
      <c r="C1484" s="10"/>
      <c r="D1484" s="10"/>
      <c r="E1484" s="10"/>
      <c r="F1484" s="10"/>
      <c r="G1484" s="10"/>
    </row>
    <row r="1485" spans="3:7" x14ac:dyDescent="0.25">
      <c r="C1485" s="10"/>
      <c r="D1485" s="10"/>
      <c r="E1485" s="10"/>
      <c r="F1485" s="10"/>
      <c r="G1485" s="10"/>
    </row>
    <row r="1486" spans="3:7" x14ac:dyDescent="0.25">
      <c r="C1486" s="10"/>
      <c r="D1486" s="10"/>
      <c r="E1486" s="10"/>
      <c r="F1486" s="10"/>
      <c r="G1486" s="10"/>
    </row>
    <row r="1487" spans="3:7" x14ac:dyDescent="0.25">
      <c r="C1487" s="10"/>
      <c r="D1487" s="10"/>
      <c r="E1487" s="10"/>
      <c r="F1487" s="10"/>
      <c r="G1487" s="10"/>
    </row>
    <row r="1488" spans="3:7" x14ac:dyDescent="0.25">
      <c r="C1488" s="10"/>
      <c r="D1488" s="10"/>
      <c r="E1488" s="10"/>
      <c r="F1488" s="10"/>
      <c r="G1488" s="10"/>
    </row>
    <row r="1489" spans="3:7" x14ac:dyDescent="0.25">
      <c r="C1489" s="10"/>
      <c r="D1489" s="10"/>
      <c r="E1489" s="10"/>
      <c r="F1489" s="10"/>
      <c r="G1489" s="10"/>
    </row>
    <row r="1490" spans="3:7" x14ac:dyDescent="0.25">
      <c r="C1490" s="10"/>
      <c r="D1490" s="10"/>
      <c r="E1490" s="10"/>
      <c r="F1490" s="10"/>
      <c r="G1490" s="10"/>
    </row>
    <row r="1491" spans="3:7" x14ac:dyDescent="0.25">
      <c r="C1491" s="10"/>
      <c r="D1491" s="10"/>
      <c r="E1491" s="10"/>
      <c r="F1491" s="10"/>
      <c r="G1491" s="10"/>
    </row>
    <row r="1492" spans="3:7" x14ac:dyDescent="0.25">
      <c r="C1492" s="10"/>
      <c r="D1492" s="10"/>
      <c r="E1492" s="10"/>
      <c r="F1492" s="10"/>
      <c r="G1492" s="10"/>
    </row>
    <row r="1493" spans="3:7" x14ac:dyDescent="0.25">
      <c r="C1493" s="10"/>
      <c r="D1493" s="10"/>
      <c r="E1493" s="10"/>
      <c r="F1493" s="10"/>
      <c r="G1493" s="10"/>
    </row>
    <row r="1494" spans="3:7" x14ac:dyDescent="0.25">
      <c r="C1494" s="10"/>
      <c r="D1494" s="10"/>
      <c r="E1494" s="10"/>
      <c r="F1494" s="10"/>
      <c r="G1494" s="10"/>
    </row>
    <row r="1495" spans="3:7" x14ac:dyDescent="0.25">
      <c r="C1495" s="10"/>
      <c r="D1495" s="10"/>
      <c r="E1495" s="10"/>
      <c r="F1495" s="10"/>
      <c r="G1495" s="10"/>
    </row>
    <row r="1496" spans="3:7" x14ac:dyDescent="0.25">
      <c r="C1496" s="10"/>
      <c r="D1496" s="10"/>
      <c r="E1496" s="10"/>
      <c r="F1496" s="10"/>
      <c r="G1496" s="10"/>
    </row>
    <row r="1497" spans="3:7" x14ac:dyDescent="0.25">
      <c r="C1497" s="10"/>
      <c r="D1497" s="10"/>
      <c r="E1497" s="10"/>
      <c r="F1497" s="10"/>
      <c r="G1497" s="10"/>
    </row>
    <row r="1498" spans="3:7" x14ac:dyDescent="0.25">
      <c r="C1498" s="10"/>
      <c r="D1498" s="10"/>
      <c r="E1498" s="10"/>
      <c r="F1498" s="10"/>
      <c r="G1498" s="10"/>
    </row>
    <row r="1499" spans="3:7" x14ac:dyDescent="0.25">
      <c r="C1499" s="10"/>
      <c r="D1499" s="10"/>
      <c r="E1499" s="10"/>
      <c r="F1499" s="10"/>
      <c r="G1499" s="10"/>
    </row>
    <row r="1500" spans="3:7" x14ac:dyDescent="0.25">
      <c r="C1500" s="10"/>
      <c r="D1500" s="10"/>
      <c r="E1500" s="10"/>
      <c r="F1500" s="10"/>
      <c r="G1500" s="10"/>
    </row>
    <row r="1501" spans="3:7" x14ac:dyDescent="0.25">
      <c r="C1501" s="10"/>
      <c r="D1501" s="10"/>
      <c r="E1501" s="10"/>
      <c r="F1501" s="10"/>
      <c r="G1501" s="10"/>
    </row>
    <row r="1502" spans="3:7" x14ac:dyDescent="0.25">
      <c r="C1502" s="10"/>
      <c r="D1502" s="10"/>
      <c r="E1502" s="10"/>
      <c r="F1502" s="10"/>
      <c r="G1502" s="10"/>
    </row>
    <row r="1503" spans="3:7" x14ac:dyDescent="0.25">
      <c r="C1503" s="10"/>
      <c r="D1503" s="10"/>
      <c r="E1503" s="10"/>
      <c r="F1503" s="10"/>
      <c r="G1503" s="10"/>
    </row>
    <row r="1504" spans="3:7" x14ac:dyDescent="0.25">
      <c r="C1504" s="10"/>
      <c r="D1504" s="10"/>
      <c r="E1504" s="10"/>
      <c r="F1504" s="10"/>
      <c r="G1504" s="10"/>
    </row>
    <row r="1505" spans="3:7" x14ac:dyDescent="0.25">
      <c r="C1505" s="10"/>
      <c r="D1505" s="10"/>
      <c r="E1505" s="10"/>
      <c r="F1505" s="10"/>
      <c r="G1505" s="10"/>
    </row>
    <row r="1506" spans="3:7" x14ac:dyDescent="0.25">
      <c r="C1506" s="10"/>
      <c r="D1506" s="10"/>
      <c r="E1506" s="10"/>
      <c r="F1506" s="10"/>
      <c r="G1506" s="10"/>
    </row>
    <row r="1507" spans="3:7" x14ac:dyDescent="0.25">
      <c r="C1507" s="10"/>
      <c r="D1507" s="10"/>
      <c r="E1507" s="10"/>
      <c r="F1507" s="10"/>
      <c r="G1507" s="10"/>
    </row>
    <row r="1508" spans="3:7" x14ac:dyDescent="0.25">
      <c r="C1508" s="10"/>
      <c r="D1508" s="10"/>
      <c r="E1508" s="10"/>
      <c r="F1508" s="10"/>
      <c r="G1508" s="10"/>
    </row>
    <row r="1509" spans="3:7" x14ac:dyDescent="0.25">
      <c r="C1509" s="10"/>
      <c r="D1509" s="10"/>
      <c r="E1509" s="10"/>
      <c r="F1509" s="10"/>
      <c r="G1509" s="10"/>
    </row>
    <row r="1510" spans="3:7" x14ac:dyDescent="0.25">
      <c r="C1510" s="10"/>
      <c r="D1510" s="10"/>
      <c r="E1510" s="10"/>
      <c r="F1510" s="10"/>
      <c r="G1510" s="10"/>
    </row>
    <row r="1511" spans="3:7" x14ac:dyDescent="0.25">
      <c r="C1511" s="10"/>
      <c r="D1511" s="10"/>
      <c r="E1511" s="10"/>
      <c r="F1511" s="10"/>
      <c r="G1511" s="10"/>
    </row>
    <row r="1512" spans="3:7" x14ac:dyDescent="0.25">
      <c r="C1512" s="10"/>
      <c r="D1512" s="10"/>
      <c r="E1512" s="10"/>
      <c r="F1512" s="10"/>
      <c r="G1512" s="10"/>
    </row>
    <row r="1513" spans="3:7" x14ac:dyDescent="0.25">
      <c r="C1513" s="10"/>
      <c r="D1513" s="10"/>
      <c r="E1513" s="10"/>
      <c r="F1513" s="10"/>
      <c r="G1513" s="10"/>
    </row>
    <row r="1514" spans="3:7" x14ac:dyDescent="0.25">
      <c r="C1514" s="10"/>
      <c r="D1514" s="10"/>
      <c r="E1514" s="10"/>
      <c r="F1514" s="10"/>
      <c r="G1514" s="10"/>
    </row>
    <row r="1515" spans="3:7" x14ac:dyDescent="0.25">
      <c r="C1515" s="10"/>
      <c r="D1515" s="10"/>
      <c r="E1515" s="10"/>
      <c r="F1515" s="10"/>
      <c r="G1515" s="10"/>
    </row>
    <row r="1516" spans="3:7" x14ac:dyDescent="0.25">
      <c r="C1516" s="10"/>
      <c r="D1516" s="10"/>
      <c r="E1516" s="10"/>
      <c r="F1516" s="10"/>
      <c r="G1516" s="10"/>
    </row>
    <row r="1517" spans="3:7" x14ac:dyDescent="0.25">
      <c r="C1517" s="10"/>
      <c r="D1517" s="10"/>
      <c r="E1517" s="10"/>
      <c r="F1517" s="10"/>
      <c r="G1517" s="10"/>
    </row>
    <row r="1518" spans="3:7" x14ac:dyDescent="0.25">
      <c r="C1518" s="10"/>
      <c r="D1518" s="10"/>
      <c r="E1518" s="10"/>
      <c r="F1518" s="10"/>
      <c r="G1518" s="10"/>
    </row>
    <row r="1519" spans="3:7" x14ac:dyDescent="0.25">
      <c r="C1519" s="10"/>
      <c r="D1519" s="10"/>
      <c r="E1519" s="10"/>
      <c r="F1519" s="10"/>
      <c r="G1519" s="10"/>
    </row>
    <row r="1520" spans="3:7" x14ac:dyDescent="0.25">
      <c r="C1520" s="10"/>
      <c r="D1520" s="10"/>
      <c r="E1520" s="10"/>
      <c r="F1520" s="10"/>
      <c r="G1520" s="10"/>
    </row>
    <row r="1521" spans="3:7" x14ac:dyDescent="0.25">
      <c r="C1521" s="10"/>
      <c r="D1521" s="10"/>
      <c r="E1521" s="10"/>
      <c r="F1521" s="10"/>
      <c r="G1521" s="10"/>
    </row>
    <row r="1522" spans="3:7" x14ac:dyDescent="0.25">
      <c r="C1522" s="10"/>
      <c r="D1522" s="10"/>
      <c r="E1522" s="10"/>
      <c r="F1522" s="10"/>
      <c r="G1522" s="10"/>
    </row>
    <row r="1523" spans="3:7" x14ac:dyDescent="0.25">
      <c r="C1523" s="10"/>
      <c r="D1523" s="10"/>
      <c r="E1523" s="10"/>
      <c r="F1523" s="10"/>
      <c r="G1523" s="10"/>
    </row>
    <row r="1524" spans="3:7" x14ac:dyDescent="0.25">
      <c r="C1524" s="10"/>
      <c r="D1524" s="10"/>
      <c r="E1524" s="10"/>
      <c r="F1524" s="10"/>
      <c r="G1524" s="10"/>
    </row>
    <row r="1525" spans="3:7" x14ac:dyDescent="0.25">
      <c r="C1525" s="10"/>
      <c r="D1525" s="10"/>
      <c r="E1525" s="10"/>
      <c r="F1525" s="10"/>
      <c r="G1525" s="10"/>
    </row>
    <row r="1526" spans="3:7" x14ac:dyDescent="0.25">
      <c r="C1526" s="10"/>
      <c r="D1526" s="10"/>
      <c r="E1526" s="10"/>
      <c r="F1526" s="10"/>
      <c r="G1526" s="10"/>
    </row>
    <row r="1527" spans="3:7" x14ac:dyDescent="0.25">
      <c r="C1527" s="10"/>
      <c r="D1527" s="10"/>
      <c r="E1527" s="10"/>
      <c r="F1527" s="10"/>
      <c r="G1527" s="10"/>
    </row>
    <row r="1528" spans="3:7" x14ac:dyDescent="0.25">
      <c r="C1528" s="10"/>
      <c r="D1528" s="10"/>
      <c r="E1528" s="10"/>
      <c r="F1528" s="10"/>
      <c r="G1528" s="10"/>
    </row>
    <row r="1529" spans="3:7" x14ac:dyDescent="0.25">
      <c r="C1529" s="10"/>
      <c r="D1529" s="10"/>
      <c r="E1529" s="10"/>
      <c r="F1529" s="10"/>
      <c r="G1529" s="10"/>
    </row>
    <row r="1530" spans="3:7" x14ac:dyDescent="0.25">
      <c r="C1530" s="10"/>
      <c r="D1530" s="10"/>
      <c r="E1530" s="10"/>
      <c r="F1530" s="10"/>
      <c r="G1530" s="10"/>
    </row>
    <row r="1531" spans="3:7" x14ac:dyDescent="0.25">
      <c r="C1531" s="10"/>
      <c r="D1531" s="10"/>
      <c r="E1531" s="10"/>
      <c r="F1531" s="10"/>
      <c r="G1531" s="10"/>
    </row>
    <row r="1532" spans="3:7" x14ac:dyDescent="0.25">
      <c r="C1532" s="10"/>
      <c r="D1532" s="10"/>
      <c r="E1532" s="10"/>
      <c r="F1532" s="10"/>
      <c r="G1532" s="10"/>
    </row>
    <row r="1533" spans="3:7" x14ac:dyDescent="0.25">
      <c r="C1533" s="10"/>
      <c r="D1533" s="10"/>
      <c r="E1533" s="10"/>
      <c r="F1533" s="10"/>
      <c r="G1533" s="10"/>
    </row>
    <row r="1534" spans="3:7" x14ac:dyDescent="0.25">
      <c r="C1534" s="10"/>
      <c r="D1534" s="10"/>
      <c r="E1534" s="10"/>
      <c r="F1534" s="10"/>
      <c r="G1534" s="10"/>
    </row>
    <row r="1535" spans="3:7" x14ac:dyDescent="0.25">
      <c r="C1535" s="10"/>
      <c r="D1535" s="10"/>
      <c r="E1535" s="10"/>
      <c r="F1535" s="10"/>
      <c r="G1535" s="10"/>
    </row>
    <row r="1536" spans="3:7" x14ac:dyDescent="0.25">
      <c r="C1536" s="10"/>
      <c r="D1536" s="10"/>
      <c r="E1536" s="10"/>
      <c r="F1536" s="10"/>
      <c r="G1536" s="10"/>
    </row>
    <row r="1537" spans="3:7" x14ac:dyDescent="0.25">
      <c r="C1537" s="10"/>
      <c r="D1537" s="10"/>
      <c r="E1537" s="10"/>
      <c r="F1537" s="10"/>
      <c r="G1537" s="10"/>
    </row>
    <row r="1538" spans="3:7" x14ac:dyDescent="0.25">
      <c r="C1538" s="10"/>
      <c r="D1538" s="10"/>
      <c r="E1538" s="10"/>
      <c r="F1538" s="10"/>
      <c r="G1538" s="10"/>
    </row>
    <row r="1539" spans="3:7" x14ac:dyDescent="0.25">
      <c r="C1539" s="10"/>
      <c r="D1539" s="10"/>
      <c r="E1539" s="10"/>
      <c r="F1539" s="10"/>
      <c r="G1539" s="10"/>
    </row>
    <row r="1540" spans="3:7" x14ac:dyDescent="0.25">
      <c r="C1540" s="10"/>
      <c r="D1540" s="10"/>
      <c r="E1540" s="10"/>
      <c r="F1540" s="10"/>
      <c r="G1540" s="10"/>
    </row>
    <row r="1541" spans="3:7" x14ac:dyDescent="0.25">
      <c r="C1541" s="10"/>
      <c r="D1541" s="10"/>
      <c r="E1541" s="10"/>
      <c r="F1541" s="10"/>
      <c r="G1541" s="10"/>
    </row>
    <row r="1542" spans="3:7" x14ac:dyDescent="0.25">
      <c r="C1542" s="10"/>
      <c r="D1542" s="10"/>
      <c r="E1542" s="10"/>
      <c r="F1542" s="10"/>
      <c r="G1542" s="10"/>
    </row>
    <row r="1543" spans="3:7" x14ac:dyDescent="0.25">
      <c r="C1543" s="10"/>
      <c r="D1543" s="10"/>
      <c r="E1543" s="10"/>
      <c r="F1543" s="10"/>
      <c r="G1543" s="10"/>
    </row>
    <row r="1544" spans="3:7" x14ac:dyDescent="0.25">
      <c r="C1544" s="10"/>
      <c r="D1544" s="10"/>
      <c r="E1544" s="10"/>
      <c r="F1544" s="10"/>
      <c r="G1544" s="10"/>
    </row>
    <row r="1545" spans="3:7" x14ac:dyDescent="0.25">
      <c r="C1545" s="10"/>
      <c r="D1545" s="10"/>
      <c r="E1545" s="10"/>
      <c r="F1545" s="10"/>
      <c r="G1545" s="10"/>
    </row>
    <row r="1546" spans="3:7" x14ac:dyDescent="0.25">
      <c r="C1546" s="10"/>
      <c r="D1546" s="10"/>
      <c r="E1546" s="10"/>
      <c r="F1546" s="10"/>
      <c r="G1546" s="10"/>
    </row>
    <row r="1547" spans="3:7" x14ac:dyDescent="0.25">
      <c r="C1547" s="10"/>
      <c r="D1547" s="10"/>
      <c r="E1547" s="10"/>
      <c r="F1547" s="10"/>
      <c r="G1547" s="10"/>
    </row>
    <row r="1548" spans="3:7" x14ac:dyDescent="0.25">
      <c r="C1548" s="10"/>
      <c r="D1548" s="10"/>
      <c r="E1548" s="10"/>
      <c r="F1548" s="10"/>
      <c r="G1548" s="10"/>
    </row>
    <row r="1549" spans="3:7" x14ac:dyDescent="0.25">
      <c r="C1549" s="10"/>
      <c r="D1549" s="10"/>
      <c r="E1549" s="10"/>
      <c r="F1549" s="10"/>
      <c r="G1549" s="10"/>
    </row>
    <row r="1550" spans="3:7" x14ac:dyDescent="0.25">
      <c r="C1550" s="10"/>
      <c r="D1550" s="10"/>
      <c r="E1550" s="10"/>
      <c r="F1550" s="10"/>
      <c r="G1550" s="10"/>
    </row>
    <row r="1551" spans="3:7" x14ac:dyDescent="0.25">
      <c r="C1551" s="10"/>
      <c r="D1551" s="10"/>
      <c r="E1551" s="10"/>
      <c r="F1551" s="10"/>
      <c r="G1551" s="10"/>
    </row>
    <row r="1552" spans="3:7" x14ac:dyDescent="0.25">
      <c r="C1552" s="10"/>
      <c r="D1552" s="10"/>
      <c r="E1552" s="10"/>
      <c r="F1552" s="10"/>
      <c r="G1552" s="10"/>
    </row>
    <row r="1553" spans="3:7" x14ac:dyDescent="0.25">
      <c r="C1553" s="10"/>
      <c r="D1553" s="10"/>
      <c r="E1553" s="10"/>
      <c r="F1553" s="10"/>
      <c r="G1553" s="10"/>
    </row>
    <row r="1554" spans="3:7" x14ac:dyDescent="0.25">
      <c r="C1554" s="10"/>
      <c r="D1554" s="10"/>
      <c r="E1554" s="10"/>
      <c r="F1554" s="10"/>
      <c r="G1554" s="10"/>
    </row>
    <row r="1555" spans="3:7" x14ac:dyDescent="0.25">
      <c r="C1555" s="10"/>
      <c r="D1555" s="10"/>
      <c r="E1555" s="10"/>
      <c r="F1555" s="10"/>
      <c r="G1555" s="10"/>
    </row>
    <row r="1556" spans="3:7" x14ac:dyDescent="0.25">
      <c r="C1556" s="10"/>
      <c r="D1556" s="10"/>
      <c r="E1556" s="10"/>
      <c r="F1556" s="10"/>
      <c r="G1556" s="10"/>
    </row>
    <row r="1557" spans="3:7" x14ac:dyDescent="0.25">
      <c r="C1557" s="10"/>
      <c r="D1557" s="10"/>
      <c r="E1557" s="10"/>
      <c r="F1557" s="10"/>
      <c r="G1557" s="10"/>
    </row>
    <row r="1558" spans="3:7" x14ac:dyDescent="0.25">
      <c r="C1558" s="10"/>
      <c r="D1558" s="10"/>
      <c r="E1558" s="10"/>
      <c r="F1558" s="10"/>
      <c r="G1558" s="10"/>
    </row>
    <row r="1559" spans="3:7" x14ac:dyDescent="0.25">
      <c r="C1559" s="10"/>
      <c r="D1559" s="10"/>
      <c r="E1559" s="10"/>
      <c r="F1559" s="10"/>
      <c r="G1559" s="10"/>
    </row>
    <row r="1560" spans="3:7" x14ac:dyDescent="0.25">
      <c r="C1560" s="10"/>
      <c r="D1560" s="10"/>
      <c r="E1560" s="10"/>
      <c r="F1560" s="10"/>
      <c r="G1560" s="10"/>
    </row>
    <row r="1561" spans="3:7" x14ac:dyDescent="0.25">
      <c r="C1561" s="10"/>
      <c r="D1561" s="10"/>
      <c r="E1561" s="10"/>
      <c r="F1561" s="10"/>
      <c r="G1561" s="10"/>
    </row>
    <row r="1562" spans="3:7" x14ac:dyDescent="0.25">
      <c r="C1562" s="10"/>
      <c r="D1562" s="10"/>
      <c r="E1562" s="10"/>
      <c r="F1562" s="10"/>
      <c r="G1562" s="10"/>
    </row>
    <row r="1563" spans="3:7" x14ac:dyDescent="0.25">
      <c r="C1563" s="10"/>
      <c r="D1563" s="10"/>
      <c r="E1563" s="10"/>
      <c r="F1563" s="10"/>
      <c r="G1563" s="10"/>
    </row>
    <row r="1564" spans="3:7" x14ac:dyDescent="0.25">
      <c r="C1564" s="10"/>
      <c r="D1564" s="10"/>
      <c r="E1564" s="10"/>
      <c r="F1564" s="10"/>
      <c r="G1564" s="10"/>
    </row>
    <row r="1565" spans="3:7" x14ac:dyDescent="0.25">
      <c r="C1565" s="10"/>
      <c r="D1565" s="10"/>
      <c r="E1565" s="10"/>
      <c r="F1565" s="10"/>
      <c r="G1565" s="10"/>
    </row>
    <row r="1566" spans="3:7" x14ac:dyDescent="0.25">
      <c r="C1566" s="10"/>
      <c r="D1566" s="10"/>
      <c r="E1566" s="10"/>
      <c r="F1566" s="10"/>
      <c r="G1566" s="10"/>
    </row>
    <row r="1567" spans="3:7" x14ac:dyDescent="0.25">
      <c r="C1567" s="10"/>
      <c r="D1567" s="10"/>
      <c r="E1567" s="10"/>
      <c r="F1567" s="10"/>
      <c r="G1567" s="10"/>
    </row>
    <row r="1568" spans="3:7" x14ac:dyDescent="0.25">
      <c r="C1568" s="10"/>
      <c r="D1568" s="10"/>
      <c r="E1568" s="10"/>
      <c r="F1568" s="10"/>
      <c r="G1568" s="10"/>
    </row>
    <row r="1569" spans="3:7" x14ac:dyDescent="0.25">
      <c r="C1569" s="10"/>
      <c r="D1569" s="10"/>
      <c r="E1569" s="10"/>
      <c r="F1569" s="10"/>
      <c r="G1569" s="10"/>
    </row>
    <row r="1570" spans="3:7" x14ac:dyDescent="0.25">
      <c r="C1570" s="10"/>
      <c r="D1570" s="10"/>
      <c r="E1570" s="10"/>
      <c r="F1570" s="10"/>
      <c r="G1570" s="10"/>
    </row>
    <row r="1571" spans="3:7" x14ac:dyDescent="0.25">
      <c r="C1571" s="10"/>
      <c r="D1571" s="10"/>
      <c r="E1571" s="10"/>
      <c r="F1571" s="10"/>
      <c r="G1571" s="10"/>
    </row>
    <row r="1572" spans="3:7" x14ac:dyDescent="0.25">
      <c r="C1572" s="10"/>
      <c r="D1572" s="10"/>
      <c r="E1572" s="10"/>
      <c r="F1572" s="10"/>
      <c r="G1572" s="10"/>
    </row>
    <row r="1573" spans="3:7" x14ac:dyDescent="0.25">
      <c r="C1573" s="10"/>
      <c r="D1573" s="10"/>
      <c r="E1573" s="10"/>
      <c r="F1573" s="10"/>
      <c r="G1573" s="10"/>
    </row>
    <row r="1574" spans="3:7" x14ac:dyDescent="0.25">
      <c r="C1574" s="10"/>
      <c r="D1574" s="10"/>
      <c r="E1574" s="10"/>
      <c r="F1574" s="10"/>
      <c r="G1574" s="10"/>
    </row>
    <row r="1575" spans="3:7" x14ac:dyDescent="0.25">
      <c r="C1575" s="10"/>
      <c r="D1575" s="10"/>
      <c r="E1575" s="10"/>
      <c r="F1575" s="10"/>
      <c r="G1575" s="10"/>
    </row>
    <row r="1576" spans="3:7" x14ac:dyDescent="0.25">
      <c r="C1576" s="10"/>
      <c r="D1576" s="10"/>
      <c r="E1576" s="10"/>
      <c r="F1576" s="10"/>
      <c r="G1576" s="10"/>
    </row>
    <row r="1577" spans="3:7" x14ac:dyDescent="0.25">
      <c r="C1577" s="10"/>
      <c r="D1577" s="10"/>
      <c r="E1577" s="10"/>
      <c r="F1577" s="10"/>
      <c r="G1577" s="10"/>
    </row>
    <row r="1578" spans="3:7" x14ac:dyDescent="0.25">
      <c r="C1578" s="10"/>
      <c r="D1578" s="10"/>
      <c r="E1578" s="10"/>
      <c r="F1578" s="10"/>
      <c r="G1578" s="10"/>
    </row>
    <row r="1579" spans="3:7" x14ac:dyDescent="0.25">
      <c r="C1579" s="10"/>
      <c r="D1579" s="10"/>
      <c r="E1579" s="10"/>
      <c r="F1579" s="10"/>
      <c r="G1579" s="10"/>
    </row>
    <row r="1580" spans="3:7" x14ac:dyDescent="0.25">
      <c r="C1580" s="10"/>
      <c r="D1580" s="10"/>
      <c r="E1580" s="10"/>
      <c r="F1580" s="10"/>
      <c r="G1580" s="10"/>
    </row>
    <row r="1581" spans="3:7" x14ac:dyDescent="0.25">
      <c r="C1581" s="10"/>
      <c r="D1581" s="10"/>
      <c r="E1581" s="10"/>
      <c r="F1581" s="10"/>
      <c r="G1581" s="10"/>
    </row>
    <row r="1582" spans="3:7" x14ac:dyDescent="0.25">
      <c r="C1582" s="10"/>
      <c r="D1582" s="10"/>
      <c r="E1582" s="10"/>
      <c r="F1582" s="10"/>
      <c r="G1582" s="10"/>
    </row>
    <row r="1583" spans="3:7" x14ac:dyDescent="0.25">
      <c r="C1583" s="10"/>
      <c r="D1583" s="10"/>
      <c r="E1583" s="10"/>
      <c r="F1583" s="10"/>
      <c r="G1583" s="10"/>
    </row>
    <row r="1584" spans="3:7" x14ac:dyDescent="0.25">
      <c r="C1584" s="10"/>
      <c r="D1584" s="10"/>
      <c r="E1584" s="10"/>
      <c r="F1584" s="10"/>
      <c r="G1584" s="10"/>
    </row>
    <row r="1585" spans="3:7" x14ac:dyDescent="0.25">
      <c r="C1585" s="10"/>
      <c r="D1585" s="10"/>
      <c r="E1585" s="10"/>
      <c r="F1585" s="10"/>
      <c r="G1585" s="10"/>
    </row>
    <row r="1586" spans="3:7" x14ac:dyDescent="0.25">
      <c r="C1586" s="10"/>
      <c r="D1586" s="10"/>
      <c r="E1586" s="10"/>
      <c r="F1586" s="10"/>
      <c r="G1586" s="10"/>
    </row>
    <row r="1587" spans="3:7" x14ac:dyDescent="0.25">
      <c r="C1587" s="10"/>
      <c r="D1587" s="10"/>
      <c r="E1587" s="10"/>
      <c r="F1587" s="10"/>
      <c r="G1587" s="10"/>
    </row>
    <row r="1588" spans="3:7" x14ac:dyDescent="0.25">
      <c r="C1588" s="10"/>
      <c r="D1588" s="10"/>
      <c r="E1588" s="10"/>
      <c r="F1588" s="10"/>
      <c r="G1588" s="10"/>
    </row>
    <row r="1589" spans="3:7" x14ac:dyDescent="0.25">
      <c r="C1589" s="10"/>
      <c r="D1589" s="10"/>
      <c r="E1589" s="10"/>
      <c r="F1589" s="10"/>
      <c r="G1589" s="10"/>
    </row>
    <row r="1590" spans="3:7" x14ac:dyDescent="0.25">
      <c r="C1590" s="10"/>
      <c r="D1590" s="10"/>
      <c r="E1590" s="10"/>
      <c r="F1590" s="10"/>
      <c r="G1590" s="10"/>
    </row>
    <row r="1591" spans="3:7" x14ac:dyDescent="0.25">
      <c r="C1591" s="10"/>
      <c r="D1591" s="10"/>
      <c r="E1591" s="10"/>
      <c r="F1591" s="10"/>
      <c r="G1591" s="10"/>
    </row>
    <row r="1592" spans="3:7" x14ac:dyDescent="0.25">
      <c r="C1592" s="10"/>
      <c r="D1592" s="10"/>
      <c r="E1592" s="10"/>
      <c r="F1592" s="10"/>
      <c r="G1592" s="10"/>
    </row>
    <row r="1593" spans="3:7" x14ac:dyDescent="0.25">
      <c r="C1593" s="10"/>
      <c r="D1593" s="10"/>
      <c r="E1593" s="10"/>
      <c r="F1593" s="10"/>
      <c r="G1593" s="10"/>
    </row>
    <row r="1594" spans="3:7" x14ac:dyDescent="0.25">
      <c r="C1594" s="10"/>
      <c r="D1594" s="10"/>
      <c r="E1594" s="10"/>
      <c r="F1594" s="10"/>
      <c r="G1594" s="10"/>
    </row>
    <row r="1595" spans="3:7" x14ac:dyDescent="0.25">
      <c r="C1595" s="10"/>
      <c r="D1595" s="10"/>
      <c r="E1595" s="10"/>
      <c r="F1595" s="10"/>
      <c r="G1595" s="10"/>
    </row>
    <row r="1596" spans="3:7" x14ac:dyDescent="0.25">
      <c r="C1596" s="10"/>
      <c r="D1596" s="10"/>
      <c r="E1596" s="10"/>
      <c r="F1596" s="10"/>
      <c r="G1596" s="10"/>
    </row>
    <row r="1597" spans="3:7" x14ac:dyDescent="0.25">
      <c r="C1597" s="10"/>
      <c r="D1597" s="10"/>
      <c r="E1597" s="10"/>
      <c r="F1597" s="10"/>
      <c r="G1597" s="10"/>
    </row>
    <row r="1598" spans="3:7" x14ac:dyDescent="0.25">
      <c r="C1598" s="10"/>
      <c r="D1598" s="10"/>
      <c r="E1598" s="10"/>
      <c r="F1598" s="10"/>
      <c r="G1598" s="10"/>
    </row>
    <row r="1599" spans="3:7" x14ac:dyDescent="0.25">
      <c r="C1599" s="10"/>
      <c r="D1599" s="10"/>
      <c r="E1599" s="10"/>
      <c r="F1599" s="10"/>
      <c r="G1599" s="10"/>
    </row>
    <row r="1600" spans="3:7" x14ac:dyDescent="0.25">
      <c r="C1600" s="10"/>
      <c r="D1600" s="10"/>
      <c r="E1600" s="10"/>
      <c r="F1600" s="10"/>
      <c r="G1600" s="10"/>
    </row>
    <row r="1601" spans="3:7" x14ac:dyDescent="0.25">
      <c r="C1601" s="10"/>
      <c r="D1601" s="10"/>
      <c r="E1601" s="10"/>
      <c r="F1601" s="10"/>
      <c r="G1601" s="10"/>
    </row>
    <row r="1602" spans="3:7" x14ac:dyDescent="0.25">
      <c r="C1602" s="10"/>
      <c r="D1602" s="10"/>
      <c r="E1602" s="10"/>
      <c r="F1602" s="10"/>
      <c r="G1602" s="10"/>
    </row>
    <row r="1603" spans="3:7" x14ac:dyDescent="0.25">
      <c r="C1603" s="10"/>
      <c r="D1603" s="10"/>
      <c r="E1603" s="10"/>
      <c r="F1603" s="10"/>
      <c r="G1603" s="10"/>
    </row>
    <row r="1604" spans="3:7" x14ac:dyDescent="0.25">
      <c r="C1604" s="10"/>
      <c r="D1604" s="10"/>
      <c r="E1604" s="10"/>
      <c r="F1604" s="10"/>
      <c r="G1604" s="10"/>
    </row>
    <row r="1605" spans="3:7" x14ac:dyDescent="0.25">
      <c r="C1605" s="10"/>
      <c r="D1605" s="10"/>
      <c r="E1605" s="10"/>
      <c r="F1605" s="10"/>
      <c r="G1605" s="10"/>
    </row>
    <row r="1606" spans="3:7" x14ac:dyDescent="0.25">
      <c r="C1606" s="10"/>
      <c r="D1606" s="10"/>
      <c r="E1606" s="10"/>
      <c r="F1606" s="10"/>
      <c r="G1606" s="10"/>
    </row>
    <row r="1607" spans="3:7" x14ac:dyDescent="0.25">
      <c r="C1607" s="10"/>
      <c r="D1607" s="10"/>
      <c r="E1607" s="10"/>
      <c r="F1607" s="10"/>
      <c r="G1607" s="10"/>
    </row>
    <row r="1608" spans="3:7" x14ac:dyDescent="0.25">
      <c r="C1608" s="10"/>
      <c r="D1608" s="10"/>
      <c r="E1608" s="10"/>
      <c r="F1608" s="10"/>
      <c r="G1608" s="10"/>
    </row>
    <row r="1609" spans="3:7" x14ac:dyDescent="0.25">
      <c r="C1609" s="10"/>
      <c r="D1609" s="10"/>
      <c r="E1609" s="10"/>
      <c r="F1609" s="10"/>
      <c r="G1609" s="10"/>
    </row>
    <row r="1610" spans="3:7" x14ac:dyDescent="0.25">
      <c r="C1610" s="10"/>
      <c r="D1610" s="10"/>
      <c r="E1610" s="10"/>
      <c r="F1610" s="10"/>
      <c r="G1610" s="10"/>
    </row>
    <row r="1611" spans="3:7" x14ac:dyDescent="0.25">
      <c r="C1611" s="10"/>
      <c r="D1611" s="10"/>
      <c r="E1611" s="10"/>
      <c r="F1611" s="10"/>
      <c r="G1611" s="10"/>
    </row>
    <row r="1612" spans="3:7" x14ac:dyDescent="0.25">
      <c r="C1612" s="10"/>
      <c r="D1612" s="10"/>
      <c r="E1612" s="10"/>
      <c r="F1612" s="10"/>
      <c r="G1612" s="10"/>
    </row>
    <row r="1613" spans="3:7" x14ac:dyDescent="0.25">
      <c r="C1613" s="10"/>
      <c r="D1613" s="10"/>
      <c r="E1613" s="10"/>
      <c r="F1613" s="10"/>
      <c r="G1613" s="10"/>
    </row>
    <row r="1614" spans="3:7" x14ac:dyDescent="0.25">
      <c r="C1614" s="10"/>
      <c r="D1614" s="10"/>
      <c r="E1614" s="10"/>
      <c r="F1614" s="10"/>
      <c r="G1614" s="10"/>
    </row>
    <row r="1615" spans="3:7" x14ac:dyDescent="0.25">
      <c r="C1615" s="10"/>
      <c r="D1615" s="10"/>
      <c r="E1615" s="10"/>
      <c r="F1615" s="10"/>
      <c r="G1615" s="10"/>
    </row>
    <row r="1616" spans="3:7" x14ac:dyDescent="0.25">
      <c r="C1616" s="10"/>
      <c r="D1616" s="10"/>
      <c r="E1616" s="10"/>
      <c r="F1616" s="10"/>
      <c r="G1616" s="10"/>
    </row>
    <row r="1617" spans="3:7" x14ac:dyDescent="0.25">
      <c r="C1617" s="10"/>
      <c r="D1617" s="10"/>
      <c r="E1617" s="10"/>
      <c r="F1617" s="10"/>
      <c r="G1617" s="10"/>
    </row>
    <row r="1618" spans="3:7" x14ac:dyDescent="0.25">
      <c r="C1618" s="10"/>
      <c r="D1618" s="10"/>
      <c r="E1618" s="10"/>
      <c r="F1618" s="10"/>
      <c r="G1618" s="10"/>
    </row>
    <row r="1619" spans="3:7" x14ac:dyDescent="0.25">
      <c r="C1619" s="10"/>
      <c r="D1619" s="10"/>
      <c r="E1619" s="10"/>
      <c r="F1619" s="10"/>
      <c r="G1619" s="10"/>
    </row>
    <row r="1620" spans="3:7" x14ac:dyDescent="0.25">
      <c r="C1620" s="10"/>
      <c r="D1620" s="10"/>
      <c r="E1620" s="10"/>
      <c r="F1620" s="10"/>
      <c r="G1620" s="10"/>
    </row>
    <row r="1621" spans="3:7" x14ac:dyDescent="0.25">
      <c r="C1621" s="10"/>
      <c r="D1621" s="10"/>
      <c r="E1621" s="10"/>
      <c r="F1621" s="10"/>
      <c r="G1621" s="10"/>
    </row>
    <row r="1622" spans="3:7" x14ac:dyDescent="0.25">
      <c r="C1622" s="10"/>
      <c r="D1622" s="10"/>
      <c r="E1622" s="10"/>
      <c r="F1622" s="10"/>
      <c r="G1622" s="10"/>
    </row>
    <row r="1623" spans="3:7" x14ac:dyDescent="0.25">
      <c r="C1623" s="10"/>
      <c r="D1623" s="10"/>
      <c r="E1623" s="10"/>
      <c r="F1623" s="10"/>
      <c r="G1623" s="10"/>
    </row>
    <row r="1624" spans="3:7" x14ac:dyDescent="0.25">
      <c r="C1624" s="10"/>
      <c r="D1624" s="10"/>
      <c r="E1624" s="10"/>
      <c r="F1624" s="10"/>
      <c r="G1624" s="10"/>
    </row>
    <row r="1625" spans="3:7" x14ac:dyDescent="0.25">
      <c r="C1625" s="10"/>
      <c r="D1625" s="10"/>
      <c r="E1625" s="10"/>
      <c r="F1625" s="10"/>
      <c r="G1625" s="10"/>
    </row>
    <row r="1626" spans="3:7" x14ac:dyDescent="0.25">
      <c r="C1626" s="10"/>
      <c r="D1626" s="10"/>
      <c r="E1626" s="10"/>
      <c r="F1626" s="10"/>
      <c r="G1626" s="10"/>
    </row>
    <row r="1627" spans="3:7" x14ac:dyDescent="0.25">
      <c r="C1627" s="10"/>
      <c r="D1627" s="10"/>
      <c r="E1627" s="10"/>
      <c r="F1627" s="10"/>
      <c r="G1627" s="10"/>
    </row>
    <row r="1628" spans="3:7" x14ac:dyDescent="0.25">
      <c r="C1628" s="10"/>
      <c r="D1628" s="10"/>
      <c r="E1628" s="10"/>
      <c r="F1628" s="10"/>
      <c r="G1628" s="10"/>
    </row>
    <row r="1629" spans="3:7" x14ac:dyDescent="0.25">
      <c r="C1629" s="10"/>
      <c r="D1629" s="10"/>
      <c r="E1629" s="10"/>
      <c r="F1629" s="10"/>
      <c r="G1629" s="10"/>
    </row>
    <row r="1630" spans="3:7" x14ac:dyDescent="0.25">
      <c r="C1630" s="10"/>
      <c r="D1630" s="10"/>
      <c r="E1630" s="10"/>
      <c r="F1630" s="10"/>
      <c r="G1630" s="10"/>
    </row>
    <row r="1631" spans="3:7" x14ac:dyDescent="0.25">
      <c r="C1631" s="10"/>
      <c r="D1631" s="10"/>
      <c r="E1631" s="10"/>
      <c r="F1631" s="10"/>
      <c r="G1631" s="10"/>
    </row>
    <row r="1632" spans="3:7" x14ac:dyDescent="0.25">
      <c r="C1632" s="10"/>
      <c r="D1632" s="10"/>
      <c r="E1632" s="10"/>
      <c r="F1632" s="10"/>
      <c r="G1632" s="10"/>
    </row>
    <row r="1633" spans="3:7" x14ac:dyDescent="0.25">
      <c r="C1633" s="10"/>
      <c r="D1633" s="10"/>
      <c r="E1633" s="10"/>
      <c r="F1633" s="10"/>
      <c r="G1633" s="10"/>
    </row>
    <row r="1634" spans="3:7" x14ac:dyDescent="0.25">
      <c r="C1634" s="10"/>
      <c r="D1634" s="10"/>
      <c r="E1634" s="10"/>
      <c r="F1634" s="10"/>
      <c r="G1634" s="10"/>
    </row>
    <row r="1635" spans="3:7" x14ac:dyDescent="0.25">
      <c r="C1635" s="10"/>
      <c r="D1635" s="10"/>
      <c r="E1635" s="10"/>
      <c r="F1635" s="10"/>
      <c r="G1635" s="10"/>
    </row>
    <row r="1636" spans="3:7" x14ac:dyDescent="0.25">
      <c r="C1636" s="10"/>
      <c r="D1636" s="10"/>
      <c r="E1636" s="10"/>
      <c r="F1636" s="10"/>
      <c r="G1636" s="10"/>
    </row>
    <row r="1637" spans="3:7" x14ac:dyDescent="0.25">
      <c r="C1637" s="10"/>
      <c r="D1637" s="10"/>
      <c r="E1637" s="10"/>
      <c r="F1637" s="10"/>
      <c r="G1637" s="10"/>
    </row>
    <row r="1638" spans="3:7" x14ac:dyDescent="0.25">
      <c r="C1638" s="10"/>
      <c r="D1638" s="10"/>
      <c r="E1638" s="10"/>
      <c r="F1638" s="10"/>
      <c r="G1638" s="10"/>
    </row>
    <row r="1639" spans="3:7" x14ac:dyDescent="0.25">
      <c r="C1639" s="10"/>
      <c r="D1639" s="10"/>
      <c r="E1639" s="10"/>
      <c r="F1639" s="10"/>
      <c r="G1639" s="10"/>
    </row>
    <row r="1640" spans="3:7" x14ac:dyDescent="0.25">
      <c r="C1640" s="10"/>
      <c r="D1640" s="10"/>
      <c r="E1640" s="10"/>
      <c r="F1640" s="10"/>
      <c r="G1640" s="10"/>
    </row>
    <row r="1641" spans="3:7" x14ac:dyDescent="0.25">
      <c r="C1641" s="10"/>
      <c r="D1641" s="10"/>
      <c r="E1641" s="10"/>
      <c r="F1641" s="10"/>
      <c r="G1641" s="10"/>
    </row>
    <row r="1642" spans="3:7" x14ac:dyDescent="0.25">
      <c r="C1642" s="10"/>
      <c r="D1642" s="10"/>
      <c r="E1642" s="10"/>
      <c r="F1642" s="10"/>
      <c r="G1642" s="10"/>
    </row>
    <row r="1643" spans="3:7" x14ac:dyDescent="0.25">
      <c r="C1643" s="10"/>
      <c r="D1643" s="10"/>
      <c r="E1643" s="10"/>
      <c r="F1643" s="10"/>
      <c r="G1643" s="10"/>
    </row>
    <row r="1644" spans="3:7" x14ac:dyDescent="0.25">
      <c r="C1644" s="10"/>
      <c r="D1644" s="10"/>
      <c r="E1644" s="10"/>
      <c r="F1644" s="10"/>
      <c r="G1644" s="10"/>
    </row>
    <row r="1645" spans="3:7" x14ac:dyDescent="0.25">
      <c r="C1645" s="10"/>
      <c r="D1645" s="10"/>
      <c r="E1645" s="10"/>
      <c r="F1645" s="10"/>
      <c r="G1645" s="10"/>
    </row>
    <row r="1646" spans="3:7" x14ac:dyDescent="0.25">
      <c r="C1646" s="10"/>
      <c r="D1646" s="10"/>
      <c r="E1646" s="10"/>
      <c r="F1646" s="10"/>
      <c r="G1646" s="10"/>
    </row>
    <row r="1647" spans="3:7" x14ac:dyDescent="0.25">
      <c r="C1647" s="10"/>
      <c r="D1647" s="10"/>
      <c r="E1647" s="10"/>
      <c r="F1647" s="10"/>
      <c r="G1647" s="10"/>
    </row>
    <row r="1648" spans="3:7" x14ac:dyDescent="0.25">
      <c r="C1648" s="10"/>
      <c r="D1648" s="10"/>
      <c r="E1648" s="10"/>
      <c r="F1648" s="10"/>
      <c r="G1648" s="10"/>
    </row>
    <row r="1649" spans="3:7" x14ac:dyDescent="0.25">
      <c r="C1649" s="10"/>
      <c r="D1649" s="10"/>
      <c r="E1649" s="10"/>
      <c r="F1649" s="10"/>
      <c r="G1649" s="10"/>
    </row>
    <row r="1650" spans="3:7" x14ac:dyDescent="0.25">
      <c r="C1650" s="10"/>
      <c r="D1650" s="10"/>
      <c r="E1650" s="10"/>
      <c r="F1650" s="10"/>
      <c r="G1650" s="10"/>
    </row>
    <row r="1651" spans="3:7" x14ac:dyDescent="0.25">
      <c r="C1651" s="10"/>
      <c r="D1651" s="10"/>
      <c r="E1651" s="10"/>
      <c r="F1651" s="10"/>
      <c r="G1651" s="10"/>
    </row>
    <row r="1652" spans="3:7" x14ac:dyDescent="0.25">
      <c r="C1652" s="10"/>
      <c r="D1652" s="10"/>
      <c r="E1652" s="10"/>
      <c r="F1652" s="10"/>
      <c r="G1652" s="10"/>
    </row>
    <row r="1653" spans="3:7" x14ac:dyDescent="0.25">
      <c r="C1653" s="10"/>
      <c r="D1653" s="10"/>
      <c r="E1653" s="10"/>
      <c r="F1653" s="10"/>
      <c r="G1653" s="10"/>
    </row>
    <row r="1654" spans="3:7" x14ac:dyDescent="0.25">
      <c r="C1654" s="10"/>
      <c r="D1654" s="10"/>
      <c r="E1654" s="10"/>
      <c r="F1654" s="10"/>
      <c r="G1654" s="10"/>
    </row>
    <row r="1655" spans="3:7" x14ac:dyDescent="0.25">
      <c r="C1655" s="10"/>
      <c r="D1655" s="10"/>
      <c r="E1655" s="10"/>
      <c r="F1655" s="10"/>
      <c r="G1655" s="10"/>
    </row>
    <row r="1656" spans="3:7" x14ac:dyDescent="0.25">
      <c r="C1656" s="10"/>
      <c r="D1656" s="10"/>
      <c r="E1656" s="10"/>
      <c r="F1656" s="10"/>
      <c r="G1656" s="10"/>
    </row>
    <row r="1657" spans="3:7" x14ac:dyDescent="0.25">
      <c r="C1657" s="10"/>
      <c r="D1657" s="10"/>
      <c r="E1657" s="10"/>
      <c r="F1657" s="10"/>
      <c r="G1657" s="10"/>
    </row>
    <row r="1658" spans="3:7" x14ac:dyDescent="0.25">
      <c r="C1658" s="10"/>
      <c r="D1658" s="10"/>
      <c r="E1658" s="10"/>
      <c r="F1658" s="10"/>
      <c r="G1658" s="10"/>
    </row>
    <row r="1659" spans="3:7" x14ac:dyDescent="0.25">
      <c r="C1659" s="10"/>
      <c r="D1659" s="10"/>
      <c r="E1659" s="10"/>
      <c r="F1659" s="10"/>
      <c r="G1659" s="10"/>
    </row>
    <row r="1660" spans="3:7" x14ac:dyDescent="0.25">
      <c r="C1660" s="10"/>
      <c r="D1660" s="10"/>
      <c r="E1660" s="10"/>
      <c r="F1660" s="10"/>
      <c r="G1660" s="10"/>
    </row>
    <row r="1661" spans="3:7" x14ac:dyDescent="0.25">
      <c r="C1661" s="10"/>
      <c r="D1661" s="10"/>
      <c r="E1661" s="10"/>
      <c r="F1661" s="10"/>
      <c r="G1661" s="10"/>
    </row>
    <row r="1662" spans="3:7" x14ac:dyDescent="0.25">
      <c r="C1662" s="10"/>
      <c r="D1662" s="10"/>
      <c r="E1662" s="10"/>
      <c r="F1662" s="10"/>
      <c r="G1662" s="10"/>
    </row>
    <row r="1663" spans="3:7" x14ac:dyDescent="0.25">
      <c r="C1663" s="10"/>
      <c r="D1663" s="10"/>
      <c r="E1663" s="10"/>
      <c r="F1663" s="10"/>
      <c r="G1663" s="10"/>
    </row>
    <row r="1664" spans="3:7" x14ac:dyDescent="0.25">
      <c r="C1664" s="10"/>
      <c r="D1664" s="10"/>
      <c r="E1664" s="10"/>
      <c r="F1664" s="10"/>
      <c r="G1664" s="10"/>
    </row>
    <row r="1665" spans="3:7" x14ac:dyDescent="0.25">
      <c r="C1665" s="10"/>
      <c r="D1665" s="10"/>
      <c r="E1665" s="10"/>
      <c r="F1665" s="10"/>
      <c r="G1665" s="10"/>
    </row>
    <row r="1666" spans="3:7" x14ac:dyDescent="0.25">
      <c r="C1666" s="10"/>
      <c r="D1666" s="10"/>
      <c r="E1666" s="10"/>
      <c r="F1666" s="10"/>
      <c r="G1666" s="10"/>
    </row>
    <row r="1667" spans="3:7" x14ac:dyDescent="0.25">
      <c r="C1667" s="10"/>
      <c r="D1667" s="10"/>
      <c r="E1667" s="10"/>
      <c r="F1667" s="10"/>
      <c r="G1667" s="10"/>
    </row>
    <row r="1668" spans="3:7" x14ac:dyDescent="0.25">
      <c r="C1668" s="10"/>
      <c r="D1668" s="10"/>
      <c r="E1668" s="10"/>
      <c r="F1668" s="10"/>
      <c r="G1668" s="10"/>
    </row>
    <row r="1669" spans="3:7" x14ac:dyDescent="0.25">
      <c r="C1669" s="10"/>
      <c r="D1669" s="10"/>
      <c r="E1669" s="10"/>
      <c r="F1669" s="10"/>
      <c r="G1669" s="10"/>
    </row>
    <row r="1670" spans="3:7" x14ac:dyDescent="0.25">
      <c r="C1670" s="10"/>
      <c r="D1670" s="10"/>
      <c r="E1670" s="10"/>
      <c r="F1670" s="10"/>
      <c r="G1670" s="10"/>
    </row>
    <row r="1671" spans="3:7" x14ac:dyDescent="0.25">
      <c r="C1671" s="10"/>
      <c r="D1671" s="10"/>
      <c r="E1671" s="10"/>
      <c r="F1671" s="10"/>
      <c r="G1671" s="10"/>
    </row>
    <row r="1672" spans="3:7" x14ac:dyDescent="0.25">
      <c r="C1672" s="10"/>
      <c r="D1672" s="10"/>
      <c r="E1672" s="10"/>
      <c r="F1672" s="10"/>
      <c r="G1672" s="10"/>
    </row>
    <row r="1673" spans="3:7" x14ac:dyDescent="0.25">
      <c r="C1673" s="10"/>
      <c r="D1673" s="10"/>
      <c r="E1673" s="10"/>
      <c r="F1673" s="10"/>
      <c r="G1673" s="10"/>
    </row>
    <row r="1674" spans="3:7" x14ac:dyDescent="0.25">
      <c r="C1674" s="10"/>
      <c r="D1674" s="10"/>
      <c r="E1674" s="10"/>
      <c r="F1674" s="10"/>
      <c r="G1674" s="10"/>
    </row>
    <row r="1675" spans="3:7" x14ac:dyDescent="0.25">
      <c r="C1675" s="10"/>
      <c r="D1675" s="10"/>
      <c r="E1675" s="10"/>
      <c r="F1675" s="10"/>
      <c r="G1675" s="10"/>
    </row>
    <row r="1676" spans="3:7" x14ac:dyDescent="0.25">
      <c r="C1676" s="10"/>
      <c r="D1676" s="10"/>
      <c r="E1676" s="10"/>
      <c r="F1676" s="10"/>
      <c r="G1676" s="10"/>
    </row>
    <row r="1677" spans="3:7" x14ac:dyDescent="0.25">
      <c r="C1677" s="10"/>
      <c r="D1677" s="10"/>
      <c r="E1677" s="10"/>
      <c r="F1677" s="10"/>
      <c r="G1677" s="10"/>
    </row>
    <row r="1678" spans="3:7" x14ac:dyDescent="0.25">
      <c r="C1678" s="10"/>
      <c r="D1678" s="10"/>
      <c r="E1678" s="10"/>
      <c r="F1678" s="10"/>
      <c r="G1678" s="10"/>
    </row>
    <row r="1679" spans="3:7" x14ac:dyDescent="0.25">
      <c r="C1679" s="10"/>
      <c r="D1679" s="10"/>
      <c r="E1679" s="10"/>
      <c r="F1679" s="10"/>
      <c r="G1679" s="10"/>
    </row>
    <row r="1680" spans="3:7" x14ac:dyDescent="0.25">
      <c r="C1680" s="10"/>
      <c r="D1680" s="10"/>
      <c r="E1680" s="10"/>
      <c r="F1680" s="10"/>
      <c r="G1680" s="10"/>
    </row>
    <row r="1681" spans="3:7" x14ac:dyDescent="0.25">
      <c r="C1681" s="10"/>
      <c r="D1681" s="10"/>
      <c r="E1681" s="10"/>
      <c r="F1681" s="10"/>
      <c r="G1681" s="10"/>
    </row>
    <row r="1682" spans="3:7" x14ac:dyDescent="0.25">
      <c r="C1682" s="10"/>
      <c r="D1682" s="10"/>
      <c r="E1682" s="10"/>
      <c r="F1682" s="10"/>
      <c r="G1682" s="10"/>
    </row>
    <row r="1683" spans="3:7" x14ac:dyDescent="0.25">
      <c r="C1683" s="10"/>
      <c r="D1683" s="10"/>
      <c r="E1683" s="10"/>
      <c r="F1683" s="10"/>
      <c r="G1683" s="10"/>
    </row>
    <row r="1684" spans="3:7" x14ac:dyDescent="0.25">
      <c r="C1684" s="10"/>
      <c r="D1684" s="10"/>
      <c r="E1684" s="10"/>
      <c r="F1684" s="10"/>
      <c r="G1684" s="10"/>
    </row>
    <row r="1685" spans="3:7" x14ac:dyDescent="0.25">
      <c r="C1685" s="10"/>
      <c r="D1685" s="10"/>
      <c r="E1685" s="10"/>
      <c r="F1685" s="10"/>
      <c r="G1685" s="10"/>
    </row>
    <row r="1686" spans="3:7" x14ac:dyDescent="0.25">
      <c r="C1686" s="10"/>
      <c r="D1686" s="10"/>
      <c r="E1686" s="10"/>
      <c r="F1686" s="10"/>
      <c r="G1686" s="10"/>
    </row>
    <row r="1687" spans="3:7" x14ac:dyDescent="0.25">
      <c r="C1687" s="10"/>
      <c r="D1687" s="10"/>
      <c r="E1687" s="10"/>
      <c r="F1687" s="10"/>
      <c r="G1687" s="10"/>
    </row>
    <row r="1688" spans="3:7" x14ac:dyDescent="0.25">
      <c r="C1688" s="10"/>
      <c r="D1688" s="10"/>
      <c r="E1688" s="10"/>
      <c r="F1688" s="10"/>
      <c r="G1688" s="10"/>
    </row>
    <row r="1689" spans="3:7" x14ac:dyDescent="0.25">
      <c r="C1689" s="10"/>
      <c r="D1689" s="10"/>
      <c r="E1689" s="10"/>
      <c r="F1689" s="10"/>
      <c r="G1689" s="10"/>
    </row>
    <row r="1690" spans="3:7" x14ac:dyDescent="0.25">
      <c r="C1690" s="10"/>
      <c r="D1690" s="10"/>
      <c r="E1690" s="10"/>
      <c r="F1690" s="10"/>
      <c r="G1690" s="10"/>
    </row>
    <row r="1691" spans="3:7" x14ac:dyDescent="0.25">
      <c r="C1691" s="10"/>
      <c r="D1691" s="10"/>
      <c r="E1691" s="10"/>
      <c r="F1691" s="10"/>
      <c r="G1691" s="10"/>
    </row>
    <row r="1692" spans="3:7" x14ac:dyDescent="0.25">
      <c r="C1692" s="10"/>
      <c r="D1692" s="10"/>
      <c r="E1692" s="10"/>
      <c r="F1692" s="10"/>
      <c r="G1692" s="10"/>
    </row>
    <row r="1693" spans="3:7" x14ac:dyDescent="0.25">
      <c r="C1693" s="10"/>
      <c r="D1693" s="10"/>
      <c r="E1693" s="10"/>
      <c r="F1693" s="10"/>
      <c r="G1693" s="10"/>
    </row>
    <row r="1694" spans="3:7" x14ac:dyDescent="0.25">
      <c r="C1694" s="10"/>
      <c r="D1694" s="10"/>
      <c r="E1694" s="10"/>
      <c r="F1694" s="10"/>
      <c r="G1694" s="10"/>
    </row>
    <row r="1695" spans="3:7" x14ac:dyDescent="0.25">
      <c r="C1695" s="10"/>
      <c r="D1695" s="10"/>
      <c r="E1695" s="10"/>
      <c r="F1695" s="10"/>
      <c r="G1695" s="10"/>
    </row>
    <row r="1696" spans="3:7" x14ac:dyDescent="0.25">
      <c r="C1696" s="10"/>
      <c r="D1696" s="10"/>
      <c r="E1696" s="10"/>
      <c r="F1696" s="10"/>
      <c r="G1696" s="10"/>
    </row>
    <row r="1697" spans="3:7" x14ac:dyDescent="0.25">
      <c r="C1697" s="10"/>
      <c r="D1697" s="10"/>
      <c r="E1697" s="10"/>
      <c r="F1697" s="10"/>
      <c r="G1697" s="10"/>
    </row>
    <row r="1698" spans="3:7" x14ac:dyDescent="0.25">
      <c r="C1698" s="10"/>
      <c r="D1698" s="10"/>
      <c r="E1698" s="10"/>
      <c r="F1698" s="10"/>
      <c r="G1698" s="10"/>
    </row>
    <row r="1699" spans="3:7" x14ac:dyDescent="0.25">
      <c r="C1699" s="10"/>
      <c r="D1699" s="10"/>
      <c r="E1699" s="10"/>
      <c r="F1699" s="10"/>
      <c r="G1699" s="10"/>
    </row>
    <row r="1700" spans="3:7" x14ac:dyDescent="0.25">
      <c r="C1700" s="10"/>
      <c r="D1700" s="10"/>
      <c r="E1700" s="10"/>
      <c r="F1700" s="10"/>
      <c r="G1700" s="10"/>
    </row>
    <row r="1701" spans="3:7" x14ac:dyDescent="0.25">
      <c r="C1701" s="10"/>
      <c r="D1701" s="10"/>
      <c r="E1701" s="10"/>
      <c r="F1701" s="10"/>
      <c r="G1701" s="10"/>
    </row>
    <row r="1702" spans="3:7" x14ac:dyDescent="0.25">
      <c r="C1702" s="10"/>
      <c r="D1702" s="10"/>
      <c r="E1702" s="10"/>
      <c r="F1702" s="10"/>
      <c r="G1702" s="10"/>
    </row>
    <row r="1703" spans="3:7" x14ac:dyDescent="0.25">
      <c r="C1703" s="10"/>
      <c r="D1703" s="10"/>
      <c r="E1703" s="10"/>
      <c r="F1703" s="10"/>
      <c r="G1703" s="10"/>
    </row>
    <row r="1704" spans="3:7" x14ac:dyDescent="0.25">
      <c r="C1704" s="10"/>
      <c r="D1704" s="10"/>
      <c r="E1704" s="10"/>
      <c r="F1704" s="10"/>
      <c r="G1704" s="10"/>
    </row>
    <row r="1705" spans="3:7" x14ac:dyDescent="0.25">
      <c r="C1705" s="10"/>
      <c r="D1705" s="10"/>
      <c r="E1705" s="10"/>
      <c r="F1705" s="10"/>
      <c r="G1705" s="10"/>
    </row>
    <row r="1706" spans="3:7" x14ac:dyDescent="0.25">
      <c r="C1706" s="10"/>
      <c r="D1706" s="10"/>
      <c r="E1706" s="10"/>
      <c r="F1706" s="10"/>
      <c r="G1706" s="10"/>
    </row>
    <row r="1707" spans="3:7" x14ac:dyDescent="0.25">
      <c r="C1707" s="10"/>
      <c r="D1707" s="10"/>
      <c r="E1707" s="10"/>
      <c r="F1707" s="10"/>
      <c r="G1707" s="10"/>
    </row>
    <row r="1708" spans="3:7" x14ac:dyDescent="0.25">
      <c r="C1708" s="10"/>
      <c r="D1708" s="10"/>
      <c r="E1708" s="10"/>
      <c r="F1708" s="10"/>
      <c r="G1708" s="10"/>
    </row>
    <row r="1709" spans="3:7" x14ac:dyDescent="0.25">
      <c r="C1709" s="10"/>
      <c r="D1709" s="10"/>
      <c r="E1709" s="10"/>
      <c r="F1709" s="10"/>
      <c r="G1709" s="10"/>
    </row>
    <row r="1710" spans="3:7" x14ac:dyDescent="0.25">
      <c r="C1710" s="10"/>
      <c r="D1710" s="10"/>
      <c r="E1710" s="10"/>
      <c r="F1710" s="10"/>
      <c r="G1710" s="10"/>
    </row>
    <row r="1711" spans="3:7" x14ac:dyDescent="0.25">
      <c r="C1711" s="10"/>
      <c r="D1711" s="10"/>
      <c r="E1711" s="10"/>
      <c r="F1711" s="10"/>
      <c r="G1711" s="10"/>
    </row>
    <row r="1712" spans="3:7" x14ac:dyDescent="0.25">
      <c r="C1712" s="10"/>
      <c r="D1712" s="10"/>
      <c r="E1712" s="10"/>
      <c r="F1712" s="10"/>
      <c r="G1712" s="10"/>
    </row>
    <row r="1713" spans="3:7" x14ac:dyDescent="0.25">
      <c r="C1713" s="10"/>
      <c r="D1713" s="10"/>
      <c r="E1713" s="10"/>
      <c r="F1713" s="10"/>
      <c r="G1713" s="10"/>
    </row>
    <row r="1714" spans="3:7" x14ac:dyDescent="0.25">
      <c r="C1714" s="10"/>
      <c r="D1714" s="10"/>
      <c r="E1714" s="10"/>
      <c r="F1714" s="10"/>
      <c r="G1714" s="10"/>
    </row>
    <row r="1715" spans="3:7" x14ac:dyDescent="0.25">
      <c r="C1715" s="10"/>
      <c r="D1715" s="10"/>
      <c r="E1715" s="10"/>
      <c r="F1715" s="10"/>
      <c r="G1715" s="10"/>
    </row>
    <row r="1716" spans="3:7" x14ac:dyDescent="0.25">
      <c r="C1716" s="10"/>
      <c r="D1716" s="10"/>
      <c r="E1716" s="10"/>
      <c r="F1716" s="10"/>
      <c r="G1716" s="10"/>
    </row>
    <row r="1717" spans="3:7" x14ac:dyDescent="0.25">
      <c r="C1717" s="10"/>
      <c r="D1717" s="10"/>
      <c r="E1717" s="10"/>
      <c r="F1717" s="10"/>
      <c r="G1717" s="10"/>
    </row>
    <row r="1718" spans="3:7" x14ac:dyDescent="0.25">
      <c r="C1718" s="10"/>
      <c r="D1718" s="10"/>
      <c r="E1718" s="10"/>
      <c r="F1718" s="10"/>
      <c r="G1718" s="10"/>
    </row>
    <row r="1719" spans="3:7" x14ac:dyDescent="0.25">
      <c r="C1719" s="10"/>
      <c r="D1719" s="10"/>
      <c r="E1719" s="10"/>
      <c r="F1719" s="10"/>
      <c r="G1719" s="10"/>
    </row>
    <row r="1720" spans="3:7" x14ac:dyDescent="0.25">
      <c r="C1720" s="10"/>
      <c r="D1720" s="10"/>
      <c r="E1720" s="10"/>
      <c r="F1720" s="10"/>
      <c r="G1720" s="10"/>
    </row>
    <row r="1721" spans="3:7" x14ac:dyDescent="0.25">
      <c r="C1721" s="10"/>
      <c r="D1721" s="10"/>
      <c r="E1721" s="10"/>
      <c r="F1721" s="10"/>
      <c r="G1721" s="10"/>
    </row>
    <row r="1722" spans="3:7" x14ac:dyDescent="0.25">
      <c r="C1722" s="10"/>
      <c r="D1722" s="10"/>
      <c r="E1722" s="10"/>
      <c r="F1722" s="10"/>
      <c r="G1722" s="10"/>
    </row>
    <row r="1723" spans="3:7" x14ac:dyDescent="0.25">
      <c r="C1723" s="10"/>
      <c r="D1723" s="10"/>
      <c r="E1723" s="10"/>
      <c r="F1723" s="10"/>
      <c r="G1723" s="10"/>
    </row>
    <row r="1724" spans="3:7" x14ac:dyDescent="0.25">
      <c r="C1724" s="10"/>
      <c r="D1724" s="10"/>
      <c r="E1724" s="10"/>
      <c r="F1724" s="10"/>
      <c r="G1724" s="10"/>
    </row>
    <row r="1725" spans="3:7" x14ac:dyDescent="0.25">
      <c r="C1725" s="10"/>
      <c r="D1725" s="10"/>
      <c r="E1725" s="10"/>
      <c r="F1725" s="10"/>
      <c r="G1725" s="10"/>
    </row>
    <row r="1726" spans="3:7" x14ac:dyDescent="0.25">
      <c r="C1726" s="10"/>
      <c r="D1726" s="10"/>
      <c r="E1726" s="10"/>
      <c r="F1726" s="10"/>
      <c r="G1726" s="10"/>
    </row>
    <row r="1727" spans="3:7" x14ac:dyDescent="0.25">
      <c r="C1727" s="10"/>
      <c r="D1727" s="10"/>
      <c r="E1727" s="10"/>
      <c r="F1727" s="10"/>
      <c r="G1727" s="10"/>
    </row>
    <row r="1728" spans="3:7" x14ac:dyDescent="0.25">
      <c r="C1728" s="10"/>
      <c r="D1728" s="10"/>
      <c r="E1728" s="10"/>
      <c r="F1728" s="10"/>
      <c r="G1728" s="10"/>
    </row>
    <row r="1729" spans="3:7" x14ac:dyDescent="0.25">
      <c r="C1729" s="10"/>
      <c r="D1729" s="10"/>
      <c r="E1729" s="10"/>
      <c r="F1729" s="10"/>
      <c r="G1729" s="10"/>
    </row>
    <row r="1730" spans="3:7" x14ac:dyDescent="0.25">
      <c r="C1730" s="10"/>
      <c r="D1730" s="10"/>
      <c r="E1730" s="10"/>
      <c r="F1730" s="10"/>
      <c r="G1730" s="10"/>
    </row>
    <row r="1731" spans="3:7" x14ac:dyDescent="0.25">
      <c r="C1731" s="10"/>
      <c r="D1731" s="10"/>
      <c r="E1731" s="10"/>
      <c r="F1731" s="10"/>
      <c r="G1731" s="10"/>
    </row>
    <row r="1732" spans="3:7" x14ac:dyDescent="0.25">
      <c r="C1732" s="10"/>
      <c r="D1732" s="10"/>
      <c r="E1732" s="10"/>
      <c r="F1732" s="10"/>
      <c r="G1732" s="10"/>
    </row>
    <row r="1733" spans="3:7" x14ac:dyDescent="0.25">
      <c r="C1733" s="10"/>
      <c r="D1733" s="10"/>
      <c r="E1733" s="10"/>
      <c r="F1733" s="10"/>
      <c r="G1733" s="10"/>
    </row>
    <row r="1734" spans="3:7" x14ac:dyDescent="0.25">
      <c r="C1734" s="10"/>
      <c r="D1734" s="10"/>
      <c r="E1734" s="10"/>
      <c r="F1734" s="10"/>
      <c r="G1734" s="10"/>
    </row>
    <row r="1735" spans="3:7" x14ac:dyDescent="0.25">
      <c r="C1735" s="10"/>
      <c r="D1735" s="10"/>
      <c r="E1735" s="10"/>
      <c r="F1735" s="10"/>
      <c r="G1735" s="10"/>
    </row>
    <row r="1736" spans="3:7" x14ac:dyDescent="0.25">
      <c r="C1736" s="10"/>
      <c r="D1736" s="10"/>
      <c r="E1736" s="10"/>
      <c r="F1736" s="10"/>
      <c r="G1736" s="10"/>
    </row>
    <row r="1737" spans="3:7" x14ac:dyDescent="0.25">
      <c r="C1737" s="10"/>
      <c r="D1737" s="10"/>
      <c r="E1737" s="10"/>
      <c r="F1737" s="10"/>
      <c r="G1737" s="10"/>
    </row>
    <row r="1738" spans="3:7" x14ac:dyDescent="0.25">
      <c r="C1738" s="10"/>
      <c r="D1738" s="10"/>
      <c r="E1738" s="10"/>
      <c r="F1738" s="10"/>
      <c r="G1738" s="10"/>
    </row>
    <row r="1739" spans="3:7" x14ac:dyDescent="0.25">
      <c r="C1739" s="10"/>
      <c r="D1739" s="10"/>
      <c r="E1739" s="10"/>
      <c r="F1739" s="10"/>
      <c r="G1739" s="10"/>
    </row>
    <row r="1740" spans="3:7" x14ac:dyDescent="0.25">
      <c r="C1740" s="10"/>
      <c r="D1740" s="10"/>
      <c r="E1740" s="10"/>
      <c r="F1740" s="10"/>
      <c r="G1740" s="10"/>
    </row>
    <row r="1741" spans="3:7" x14ac:dyDescent="0.25">
      <c r="C1741" s="10"/>
      <c r="D1741" s="10"/>
      <c r="E1741" s="10"/>
      <c r="F1741" s="10"/>
      <c r="G1741" s="10"/>
    </row>
    <row r="1742" spans="3:7" x14ac:dyDescent="0.25">
      <c r="C1742" s="10"/>
      <c r="D1742" s="10"/>
      <c r="E1742" s="10"/>
      <c r="F1742" s="10"/>
      <c r="G1742" s="10"/>
    </row>
    <row r="1743" spans="3:7" x14ac:dyDescent="0.25">
      <c r="C1743" s="10"/>
      <c r="D1743" s="10"/>
      <c r="E1743" s="10"/>
      <c r="F1743" s="10"/>
      <c r="G1743" s="10"/>
    </row>
    <row r="1744" spans="3:7" x14ac:dyDescent="0.25">
      <c r="C1744" s="10"/>
      <c r="D1744" s="10"/>
      <c r="E1744" s="10"/>
      <c r="F1744" s="10"/>
      <c r="G1744" s="10"/>
    </row>
    <row r="1745" spans="3:7" x14ac:dyDescent="0.25">
      <c r="C1745" s="10"/>
      <c r="D1745" s="10"/>
      <c r="E1745" s="10"/>
      <c r="F1745" s="10"/>
      <c r="G1745" s="10"/>
    </row>
    <row r="1746" spans="3:7" x14ac:dyDescent="0.25">
      <c r="C1746" s="10"/>
      <c r="D1746" s="10"/>
      <c r="E1746" s="10"/>
      <c r="F1746" s="10"/>
      <c r="G1746" s="10"/>
    </row>
    <row r="1747" spans="3:7" x14ac:dyDescent="0.25">
      <c r="C1747" s="10"/>
      <c r="D1747" s="10"/>
      <c r="E1747" s="10"/>
      <c r="F1747" s="10"/>
      <c r="G1747" s="10"/>
    </row>
    <row r="1748" spans="3:7" x14ac:dyDescent="0.25">
      <c r="C1748" s="10"/>
      <c r="D1748" s="10"/>
      <c r="E1748" s="10"/>
      <c r="F1748" s="10"/>
      <c r="G1748" s="10"/>
    </row>
    <row r="1749" spans="3:7" x14ac:dyDescent="0.25">
      <c r="C1749" s="10"/>
      <c r="D1749" s="10"/>
      <c r="E1749" s="10"/>
      <c r="F1749" s="10"/>
      <c r="G1749" s="10"/>
    </row>
    <row r="1750" spans="3:7" x14ac:dyDescent="0.25">
      <c r="C1750" s="10"/>
      <c r="D1750" s="10"/>
      <c r="E1750" s="10"/>
      <c r="F1750" s="10"/>
      <c r="G1750" s="10"/>
    </row>
    <row r="1751" spans="3:7" x14ac:dyDescent="0.25">
      <c r="C1751" s="10"/>
      <c r="D1751" s="10"/>
      <c r="E1751" s="10"/>
      <c r="F1751" s="10"/>
      <c r="G1751" s="10"/>
    </row>
    <row r="1752" spans="3:7" x14ac:dyDescent="0.25">
      <c r="C1752" s="10"/>
      <c r="D1752" s="10"/>
      <c r="E1752" s="10"/>
      <c r="F1752" s="10"/>
      <c r="G1752" s="10"/>
    </row>
    <row r="1753" spans="3:7" x14ac:dyDescent="0.25">
      <c r="C1753" s="10"/>
      <c r="D1753" s="10"/>
      <c r="E1753" s="10"/>
      <c r="F1753" s="10"/>
      <c r="G1753" s="10"/>
    </row>
    <row r="1754" spans="3:7" x14ac:dyDescent="0.25">
      <c r="C1754" s="10"/>
      <c r="D1754" s="10"/>
      <c r="E1754" s="10"/>
      <c r="F1754" s="10"/>
      <c r="G1754" s="10"/>
    </row>
    <row r="1755" spans="3:7" x14ac:dyDescent="0.25">
      <c r="C1755" s="10"/>
      <c r="D1755" s="10"/>
      <c r="E1755" s="10"/>
      <c r="F1755" s="10"/>
      <c r="G1755" s="10"/>
    </row>
    <row r="1756" spans="3:7" x14ac:dyDescent="0.25">
      <c r="C1756" s="10"/>
      <c r="D1756" s="10"/>
      <c r="E1756" s="10"/>
      <c r="F1756" s="10"/>
      <c r="G1756" s="10"/>
    </row>
    <row r="1757" spans="3:7" x14ac:dyDescent="0.25">
      <c r="C1757" s="10"/>
      <c r="D1757" s="10"/>
      <c r="E1757" s="10"/>
      <c r="F1757" s="10"/>
      <c r="G1757" s="10"/>
    </row>
    <row r="1758" spans="3:7" x14ac:dyDescent="0.25">
      <c r="C1758" s="10"/>
      <c r="D1758" s="10"/>
      <c r="E1758" s="10"/>
      <c r="F1758" s="10"/>
      <c r="G1758" s="10"/>
    </row>
    <row r="1759" spans="3:7" x14ac:dyDescent="0.25">
      <c r="C1759" s="10"/>
      <c r="D1759" s="10"/>
      <c r="E1759" s="10"/>
      <c r="F1759" s="10"/>
      <c r="G1759" s="10"/>
    </row>
    <row r="1760" spans="3:7" x14ac:dyDescent="0.25">
      <c r="C1760" s="10"/>
      <c r="D1760" s="10"/>
      <c r="E1760" s="10"/>
      <c r="F1760" s="10"/>
      <c r="G1760" s="10"/>
    </row>
    <row r="1761" spans="3:7" x14ac:dyDescent="0.25">
      <c r="C1761" s="10"/>
      <c r="D1761" s="10"/>
      <c r="E1761" s="10"/>
      <c r="F1761" s="10"/>
      <c r="G1761" s="10"/>
    </row>
    <row r="1762" spans="3:7" x14ac:dyDescent="0.25">
      <c r="C1762" s="10"/>
      <c r="D1762" s="10"/>
      <c r="E1762" s="10"/>
      <c r="F1762" s="10"/>
      <c r="G1762" s="10"/>
    </row>
    <row r="1763" spans="3:7" x14ac:dyDescent="0.25">
      <c r="C1763" s="10"/>
      <c r="D1763" s="10"/>
      <c r="E1763" s="10"/>
      <c r="F1763" s="10"/>
      <c r="G1763" s="10"/>
    </row>
    <row r="1764" spans="3:7" x14ac:dyDescent="0.25">
      <c r="C1764" s="10"/>
      <c r="D1764" s="10"/>
      <c r="E1764" s="10"/>
      <c r="F1764" s="10"/>
      <c r="G1764" s="10"/>
    </row>
    <row r="1765" spans="3:7" x14ac:dyDescent="0.25">
      <c r="C1765" s="10"/>
      <c r="D1765" s="10"/>
      <c r="E1765" s="10"/>
      <c r="F1765" s="10"/>
      <c r="G1765" s="10"/>
    </row>
    <row r="1766" spans="3:7" x14ac:dyDescent="0.25">
      <c r="C1766" s="10"/>
      <c r="D1766" s="10"/>
      <c r="E1766" s="10"/>
      <c r="F1766" s="10"/>
      <c r="G1766" s="10"/>
    </row>
    <row r="1767" spans="3:7" x14ac:dyDescent="0.25">
      <c r="C1767" s="10"/>
      <c r="D1767" s="10"/>
      <c r="E1767" s="10"/>
      <c r="F1767" s="10"/>
      <c r="G1767" s="10"/>
    </row>
    <row r="1768" spans="3:7" x14ac:dyDescent="0.25">
      <c r="C1768" s="10"/>
      <c r="D1768" s="10"/>
      <c r="E1768" s="10"/>
      <c r="F1768" s="10"/>
      <c r="G1768" s="10"/>
    </row>
    <row r="1769" spans="3:7" x14ac:dyDescent="0.25">
      <c r="C1769" s="10"/>
      <c r="D1769" s="10"/>
      <c r="E1769" s="10"/>
      <c r="F1769" s="10"/>
      <c r="G1769" s="10"/>
    </row>
    <row r="1770" spans="3:7" x14ac:dyDescent="0.25">
      <c r="C1770" s="10"/>
      <c r="D1770" s="10"/>
      <c r="E1770" s="10"/>
      <c r="F1770" s="10"/>
      <c r="G1770" s="10"/>
    </row>
    <row r="1771" spans="3:7" x14ac:dyDescent="0.25">
      <c r="C1771" s="10"/>
      <c r="D1771" s="10"/>
      <c r="E1771" s="10"/>
      <c r="F1771" s="10"/>
      <c r="G1771" s="10"/>
    </row>
    <row r="1772" spans="3:7" x14ac:dyDescent="0.25">
      <c r="C1772" s="10"/>
      <c r="D1772" s="10"/>
      <c r="E1772" s="10"/>
      <c r="F1772" s="10"/>
      <c r="G1772" s="10"/>
    </row>
    <row r="1773" spans="3:7" x14ac:dyDescent="0.25">
      <c r="C1773" s="10"/>
      <c r="D1773" s="10"/>
      <c r="E1773" s="10"/>
      <c r="F1773" s="10"/>
      <c r="G1773" s="10"/>
    </row>
    <row r="1774" spans="3:7" x14ac:dyDescent="0.25">
      <c r="C1774" s="10"/>
      <c r="D1774" s="10"/>
      <c r="E1774" s="10"/>
      <c r="F1774" s="10"/>
      <c r="G1774" s="10"/>
    </row>
    <row r="1775" spans="3:7" x14ac:dyDescent="0.25">
      <c r="C1775" s="10"/>
      <c r="D1775" s="10"/>
      <c r="E1775" s="10"/>
      <c r="F1775" s="10"/>
      <c r="G1775" s="10"/>
    </row>
    <row r="1776" spans="3:7" x14ac:dyDescent="0.25">
      <c r="C1776" s="10"/>
      <c r="D1776" s="10"/>
      <c r="E1776" s="10"/>
      <c r="F1776" s="10"/>
      <c r="G1776" s="10"/>
    </row>
    <row r="1777" spans="3:7" x14ac:dyDescent="0.25">
      <c r="C1777" s="10"/>
      <c r="D1777" s="10"/>
      <c r="E1777" s="10"/>
      <c r="F1777" s="10"/>
      <c r="G1777" s="10"/>
    </row>
    <row r="1778" spans="3:7" x14ac:dyDescent="0.25">
      <c r="C1778" s="10"/>
      <c r="D1778" s="10"/>
      <c r="E1778" s="10"/>
      <c r="F1778" s="10"/>
      <c r="G1778" s="10"/>
    </row>
    <row r="1779" spans="3:7" x14ac:dyDescent="0.25">
      <c r="C1779" s="10"/>
      <c r="D1779" s="10"/>
      <c r="E1779" s="10"/>
      <c r="F1779" s="10"/>
      <c r="G1779" s="10"/>
    </row>
    <row r="1780" spans="3:7" x14ac:dyDescent="0.25">
      <c r="C1780" s="10"/>
      <c r="D1780" s="10"/>
      <c r="E1780" s="10"/>
      <c r="F1780" s="10"/>
      <c r="G1780" s="10"/>
    </row>
    <row r="1781" spans="3:7" x14ac:dyDescent="0.25">
      <c r="C1781" s="10"/>
      <c r="D1781" s="10"/>
      <c r="E1781" s="10"/>
      <c r="F1781" s="10"/>
      <c r="G1781" s="10"/>
    </row>
    <row r="1782" spans="3:7" x14ac:dyDescent="0.25">
      <c r="C1782" s="10"/>
      <c r="D1782" s="10"/>
      <c r="E1782" s="10"/>
      <c r="F1782" s="10"/>
      <c r="G1782" s="10"/>
    </row>
    <row r="1783" spans="3:7" x14ac:dyDescent="0.25">
      <c r="C1783" s="10"/>
      <c r="D1783" s="10"/>
      <c r="E1783" s="10"/>
      <c r="F1783" s="10"/>
      <c r="G1783" s="10"/>
    </row>
    <row r="1784" spans="3:7" x14ac:dyDescent="0.25">
      <c r="C1784" s="10"/>
      <c r="D1784" s="10"/>
      <c r="E1784" s="10"/>
      <c r="F1784" s="10"/>
      <c r="G1784" s="10"/>
    </row>
    <row r="1785" spans="3:7" x14ac:dyDescent="0.25">
      <c r="C1785" s="10"/>
      <c r="D1785" s="10"/>
      <c r="E1785" s="10"/>
      <c r="F1785" s="10"/>
      <c r="G1785" s="10"/>
    </row>
    <row r="1786" spans="3:7" x14ac:dyDescent="0.25">
      <c r="C1786" s="10"/>
      <c r="D1786" s="10"/>
      <c r="E1786" s="10"/>
      <c r="F1786" s="10"/>
      <c r="G1786" s="10"/>
    </row>
    <row r="1787" spans="3:7" x14ac:dyDescent="0.25">
      <c r="C1787" s="10"/>
      <c r="D1787" s="10"/>
      <c r="E1787" s="10"/>
      <c r="F1787" s="10"/>
      <c r="G1787" s="10"/>
    </row>
    <row r="1788" spans="3:7" x14ac:dyDescent="0.25">
      <c r="C1788" s="10"/>
      <c r="D1788" s="10"/>
      <c r="E1788" s="10"/>
      <c r="F1788" s="10"/>
      <c r="G1788" s="10"/>
    </row>
    <row r="1789" spans="3:7" x14ac:dyDescent="0.25">
      <c r="C1789" s="10"/>
      <c r="D1789" s="10"/>
      <c r="E1789" s="10"/>
      <c r="F1789" s="10"/>
      <c r="G1789" s="10"/>
    </row>
    <row r="1790" spans="3:7" x14ac:dyDescent="0.25">
      <c r="C1790" s="10"/>
      <c r="D1790" s="10"/>
      <c r="E1790" s="10"/>
      <c r="F1790" s="10"/>
      <c r="G1790" s="10"/>
    </row>
    <row r="1791" spans="3:7" x14ac:dyDescent="0.25">
      <c r="C1791" s="10"/>
      <c r="D1791" s="10"/>
      <c r="E1791" s="10"/>
      <c r="F1791" s="10"/>
      <c r="G1791" s="10"/>
    </row>
    <row r="1792" spans="3:7" x14ac:dyDescent="0.25">
      <c r="C1792" s="10"/>
      <c r="D1792" s="10"/>
      <c r="E1792" s="10"/>
      <c r="F1792" s="10"/>
      <c r="G1792" s="10"/>
    </row>
    <row r="1793" spans="3:7" x14ac:dyDescent="0.25">
      <c r="C1793" s="10"/>
      <c r="D1793" s="10"/>
      <c r="E1793" s="10"/>
      <c r="F1793" s="10"/>
      <c r="G1793" s="10"/>
    </row>
    <row r="1794" spans="3:7" x14ac:dyDescent="0.25">
      <c r="C1794" s="10"/>
      <c r="D1794" s="10"/>
      <c r="E1794" s="10"/>
      <c r="F1794" s="10"/>
      <c r="G1794" s="10"/>
    </row>
    <row r="1795" spans="3:7" x14ac:dyDescent="0.25">
      <c r="C1795" s="10"/>
      <c r="D1795" s="10"/>
      <c r="E1795" s="10"/>
      <c r="F1795" s="10"/>
      <c r="G1795" s="10"/>
    </row>
    <row r="1796" spans="3:7" x14ac:dyDescent="0.25">
      <c r="C1796" s="10"/>
      <c r="D1796" s="10"/>
      <c r="E1796" s="10"/>
      <c r="F1796" s="10"/>
      <c r="G1796" s="10"/>
    </row>
    <row r="1797" spans="3:7" x14ac:dyDescent="0.25">
      <c r="C1797" s="10"/>
      <c r="D1797" s="10"/>
      <c r="E1797" s="10"/>
      <c r="F1797" s="10"/>
      <c r="G1797" s="10"/>
    </row>
    <row r="1798" spans="3:7" x14ac:dyDescent="0.25">
      <c r="C1798" s="10"/>
      <c r="D1798" s="10"/>
      <c r="E1798" s="10"/>
      <c r="F1798" s="10"/>
      <c r="G1798" s="10"/>
    </row>
    <row r="1799" spans="3:7" x14ac:dyDescent="0.25">
      <c r="C1799" s="10"/>
      <c r="D1799" s="10"/>
      <c r="E1799" s="10"/>
      <c r="F1799" s="10"/>
      <c r="G1799" s="10"/>
    </row>
    <row r="1800" spans="3:7" x14ac:dyDescent="0.25">
      <c r="C1800" s="10"/>
      <c r="D1800" s="10"/>
      <c r="E1800" s="10"/>
      <c r="F1800" s="10"/>
      <c r="G1800" s="10"/>
    </row>
    <row r="1801" spans="3:7" x14ac:dyDescent="0.25">
      <c r="C1801" s="10"/>
      <c r="D1801" s="10"/>
      <c r="E1801" s="10"/>
      <c r="F1801" s="10"/>
      <c r="G1801" s="10"/>
    </row>
    <row r="1802" spans="3:7" x14ac:dyDescent="0.25">
      <c r="C1802" s="10"/>
      <c r="D1802" s="10"/>
      <c r="E1802" s="10"/>
      <c r="F1802" s="10"/>
      <c r="G1802" s="10"/>
    </row>
    <row r="1803" spans="3:7" x14ac:dyDescent="0.25">
      <c r="C1803" s="10"/>
      <c r="D1803" s="10"/>
      <c r="E1803" s="10"/>
      <c r="F1803" s="10"/>
      <c r="G1803" s="10"/>
    </row>
    <row r="1804" spans="3:7" x14ac:dyDescent="0.25">
      <c r="C1804" s="10"/>
      <c r="D1804" s="10"/>
      <c r="E1804" s="10"/>
      <c r="F1804" s="10"/>
      <c r="G1804" s="10"/>
    </row>
    <row r="1805" spans="3:7" x14ac:dyDescent="0.25">
      <c r="C1805" s="10"/>
      <c r="D1805" s="10"/>
      <c r="E1805" s="10"/>
      <c r="F1805" s="10"/>
      <c r="G1805" s="10"/>
    </row>
    <row r="1806" spans="3:7" x14ac:dyDescent="0.25">
      <c r="C1806" s="10"/>
      <c r="D1806" s="10"/>
      <c r="E1806" s="10"/>
      <c r="F1806" s="10"/>
      <c r="G1806" s="10"/>
    </row>
    <row r="1807" spans="3:7" x14ac:dyDescent="0.25">
      <c r="C1807" s="10"/>
      <c r="D1807" s="10"/>
      <c r="E1807" s="10"/>
      <c r="F1807" s="10"/>
      <c r="G1807" s="10"/>
    </row>
    <row r="1808" spans="3:7" x14ac:dyDescent="0.25">
      <c r="C1808" s="10"/>
      <c r="D1808" s="10"/>
      <c r="E1808" s="10"/>
      <c r="F1808" s="10"/>
      <c r="G1808" s="10"/>
    </row>
    <row r="1809" spans="3:7" x14ac:dyDescent="0.25">
      <c r="C1809" s="10"/>
      <c r="D1809" s="10"/>
      <c r="E1809" s="10"/>
      <c r="F1809" s="10"/>
      <c r="G1809" s="10"/>
    </row>
    <row r="1810" spans="3:7" x14ac:dyDescent="0.25">
      <c r="C1810" s="10"/>
      <c r="D1810" s="10"/>
      <c r="E1810" s="10"/>
      <c r="F1810" s="10"/>
      <c r="G1810" s="10"/>
    </row>
    <row r="1811" spans="3:7" x14ac:dyDescent="0.25">
      <c r="C1811" s="10"/>
      <c r="D1811" s="10"/>
      <c r="E1811" s="10"/>
      <c r="F1811" s="10"/>
      <c r="G1811" s="10"/>
    </row>
    <row r="1812" spans="3:7" x14ac:dyDescent="0.25">
      <c r="C1812" s="10"/>
      <c r="D1812" s="10"/>
      <c r="E1812" s="10"/>
      <c r="F1812" s="10"/>
      <c r="G1812" s="10"/>
    </row>
    <row r="1813" spans="3:7" x14ac:dyDescent="0.25">
      <c r="C1813" s="10"/>
      <c r="D1813" s="10"/>
      <c r="E1813" s="10"/>
      <c r="F1813" s="10"/>
      <c r="G1813" s="10"/>
    </row>
    <row r="1814" spans="3:7" x14ac:dyDescent="0.25">
      <c r="C1814" s="10"/>
      <c r="D1814" s="10"/>
      <c r="E1814" s="10"/>
      <c r="F1814" s="10"/>
      <c r="G1814" s="10"/>
    </row>
    <row r="1815" spans="3:7" x14ac:dyDescent="0.25">
      <c r="C1815" s="10"/>
      <c r="D1815" s="10"/>
      <c r="E1815" s="10"/>
      <c r="F1815" s="10"/>
      <c r="G1815" s="10"/>
    </row>
    <row r="1816" spans="3:7" x14ac:dyDescent="0.25">
      <c r="C1816" s="10"/>
      <c r="D1816" s="10"/>
      <c r="E1816" s="10"/>
      <c r="F1816" s="10"/>
      <c r="G1816" s="10"/>
    </row>
    <row r="1817" spans="3:7" x14ac:dyDescent="0.25">
      <c r="C1817" s="10"/>
      <c r="D1817" s="10"/>
      <c r="E1817" s="10"/>
      <c r="F1817" s="10"/>
      <c r="G1817" s="10"/>
    </row>
    <row r="1818" spans="3:7" x14ac:dyDescent="0.25">
      <c r="C1818" s="10"/>
      <c r="D1818" s="10"/>
      <c r="E1818" s="10"/>
      <c r="F1818" s="10"/>
      <c r="G1818" s="10"/>
    </row>
    <row r="1819" spans="3:7" x14ac:dyDescent="0.25">
      <c r="C1819" s="10"/>
      <c r="D1819" s="10"/>
      <c r="E1819" s="10"/>
      <c r="F1819" s="10"/>
      <c r="G1819" s="10"/>
    </row>
    <row r="1820" spans="3:7" x14ac:dyDescent="0.25">
      <c r="C1820" s="10"/>
      <c r="D1820" s="10"/>
      <c r="E1820" s="10"/>
      <c r="F1820" s="10"/>
      <c r="G1820" s="10"/>
    </row>
    <row r="1821" spans="3:7" x14ac:dyDescent="0.25">
      <c r="C1821" s="10"/>
      <c r="D1821" s="10"/>
      <c r="E1821" s="10"/>
      <c r="F1821" s="10"/>
      <c r="G1821" s="10"/>
    </row>
    <row r="1822" spans="3:7" x14ac:dyDescent="0.25">
      <c r="C1822" s="10"/>
      <c r="D1822" s="10"/>
      <c r="E1822" s="10"/>
      <c r="F1822" s="10"/>
      <c r="G1822" s="10"/>
    </row>
    <row r="1823" spans="3:7" x14ac:dyDescent="0.25">
      <c r="C1823" s="10"/>
      <c r="D1823" s="10"/>
      <c r="E1823" s="10"/>
      <c r="F1823" s="10"/>
      <c r="G1823" s="10"/>
    </row>
    <row r="1824" spans="3:7" x14ac:dyDescent="0.25">
      <c r="C1824" s="10"/>
      <c r="D1824" s="10"/>
      <c r="E1824" s="10"/>
      <c r="F1824" s="10"/>
      <c r="G1824" s="10"/>
    </row>
    <row r="1825" spans="3:7" x14ac:dyDescent="0.25">
      <c r="C1825" s="10"/>
      <c r="D1825" s="10"/>
      <c r="E1825" s="10"/>
      <c r="F1825" s="10"/>
      <c r="G1825" s="10"/>
    </row>
    <row r="1826" spans="3:7" x14ac:dyDescent="0.25">
      <c r="C1826" s="10"/>
      <c r="D1826" s="10"/>
      <c r="E1826" s="10"/>
      <c r="F1826" s="10"/>
      <c r="G1826" s="10"/>
    </row>
    <row r="1827" spans="3:7" x14ac:dyDescent="0.25">
      <c r="C1827" s="10"/>
      <c r="D1827" s="10"/>
      <c r="E1827" s="10"/>
      <c r="F1827" s="10"/>
      <c r="G1827" s="10"/>
    </row>
    <row r="1828" spans="3:7" x14ac:dyDescent="0.25">
      <c r="C1828" s="10"/>
      <c r="D1828" s="10"/>
      <c r="E1828" s="10"/>
      <c r="F1828" s="10"/>
      <c r="G1828" s="10"/>
    </row>
    <row r="1829" spans="3:7" x14ac:dyDescent="0.25">
      <c r="C1829" s="10"/>
      <c r="D1829" s="10"/>
      <c r="E1829" s="10"/>
      <c r="F1829" s="10"/>
      <c r="G1829" s="10"/>
    </row>
    <row r="1830" spans="3:7" x14ac:dyDescent="0.25">
      <c r="C1830" s="10"/>
      <c r="D1830" s="10"/>
      <c r="E1830" s="10"/>
      <c r="F1830" s="10"/>
      <c r="G1830" s="10"/>
    </row>
    <row r="1831" spans="3:7" x14ac:dyDescent="0.25">
      <c r="C1831" s="10"/>
      <c r="D1831" s="10"/>
      <c r="E1831" s="10"/>
      <c r="F1831" s="10"/>
      <c r="G1831" s="10"/>
    </row>
    <row r="1832" spans="3:7" x14ac:dyDescent="0.25">
      <c r="C1832" s="10"/>
      <c r="D1832" s="10"/>
      <c r="E1832" s="10"/>
      <c r="F1832" s="10"/>
      <c r="G1832" s="10"/>
    </row>
    <row r="1833" spans="3:7" x14ac:dyDescent="0.25">
      <c r="C1833" s="10"/>
      <c r="D1833" s="10"/>
      <c r="E1833" s="10"/>
      <c r="F1833" s="10"/>
      <c r="G1833" s="10"/>
    </row>
    <row r="1834" spans="3:7" x14ac:dyDescent="0.25">
      <c r="C1834" s="10"/>
      <c r="D1834" s="10"/>
      <c r="E1834" s="10"/>
      <c r="F1834" s="10"/>
      <c r="G1834" s="10"/>
    </row>
    <row r="1835" spans="3:7" x14ac:dyDescent="0.25">
      <c r="C1835" s="10"/>
      <c r="D1835" s="10"/>
      <c r="E1835" s="10"/>
      <c r="F1835" s="10"/>
      <c r="G1835" s="10"/>
    </row>
    <row r="1836" spans="3:7" x14ac:dyDescent="0.25">
      <c r="C1836" s="10"/>
      <c r="D1836" s="10"/>
      <c r="E1836" s="10"/>
      <c r="F1836" s="10"/>
      <c r="G1836" s="10"/>
    </row>
    <row r="1837" spans="3:7" x14ac:dyDescent="0.25">
      <c r="C1837" s="10"/>
      <c r="D1837" s="10"/>
      <c r="E1837" s="10"/>
      <c r="F1837" s="10"/>
      <c r="G1837" s="10"/>
    </row>
    <row r="1838" spans="3:7" x14ac:dyDescent="0.25">
      <c r="C1838" s="10"/>
      <c r="D1838" s="10"/>
      <c r="E1838" s="10"/>
      <c r="F1838" s="10"/>
      <c r="G1838" s="10"/>
    </row>
    <row r="1839" spans="3:7" x14ac:dyDescent="0.25">
      <c r="C1839" s="10"/>
      <c r="D1839" s="10"/>
      <c r="E1839" s="10"/>
      <c r="F1839" s="10"/>
      <c r="G1839" s="10"/>
    </row>
    <row r="1840" spans="3:7" x14ac:dyDescent="0.25">
      <c r="C1840" s="10"/>
      <c r="D1840" s="10"/>
      <c r="E1840" s="10"/>
      <c r="F1840" s="10"/>
      <c r="G1840" s="10"/>
    </row>
    <row r="1841" spans="3:7" x14ac:dyDescent="0.25">
      <c r="C1841" s="10"/>
      <c r="D1841" s="10"/>
      <c r="E1841" s="10"/>
      <c r="F1841" s="10"/>
      <c r="G1841" s="10"/>
    </row>
    <row r="1842" spans="3:7" x14ac:dyDescent="0.25">
      <c r="C1842" s="10"/>
      <c r="D1842" s="10"/>
      <c r="E1842" s="10"/>
      <c r="F1842" s="10"/>
      <c r="G1842" s="10"/>
    </row>
    <row r="1843" spans="3:7" x14ac:dyDescent="0.25">
      <c r="C1843" s="10"/>
      <c r="D1843" s="10"/>
      <c r="E1843" s="10"/>
      <c r="F1843" s="10"/>
      <c r="G1843" s="10"/>
    </row>
    <row r="1844" spans="3:7" x14ac:dyDescent="0.25">
      <c r="C1844" s="10"/>
      <c r="D1844" s="10"/>
      <c r="E1844" s="10"/>
      <c r="F1844" s="10"/>
      <c r="G1844" s="10"/>
    </row>
    <row r="1845" spans="3:7" x14ac:dyDescent="0.25">
      <c r="C1845" s="10"/>
      <c r="D1845" s="10"/>
      <c r="E1845" s="10"/>
      <c r="F1845" s="10"/>
      <c r="G1845" s="10"/>
    </row>
    <row r="1846" spans="3:7" x14ac:dyDescent="0.25">
      <c r="C1846" s="10"/>
      <c r="D1846" s="10"/>
      <c r="E1846" s="10"/>
      <c r="F1846" s="10"/>
      <c r="G1846" s="10"/>
    </row>
    <row r="1847" spans="3:7" x14ac:dyDescent="0.25">
      <c r="C1847" s="10"/>
      <c r="D1847" s="10"/>
      <c r="E1847" s="10"/>
      <c r="F1847" s="10"/>
      <c r="G1847" s="10"/>
    </row>
    <row r="1848" spans="3:7" x14ac:dyDescent="0.25">
      <c r="C1848" s="10"/>
      <c r="D1848" s="10"/>
      <c r="E1848" s="10"/>
      <c r="F1848" s="10"/>
      <c r="G1848" s="10"/>
    </row>
    <row r="1849" spans="3:7" x14ac:dyDescent="0.25">
      <c r="C1849" s="10"/>
      <c r="D1849" s="10"/>
      <c r="E1849" s="10"/>
      <c r="F1849" s="10"/>
      <c r="G1849" s="10"/>
    </row>
    <row r="1850" spans="3:7" x14ac:dyDescent="0.25">
      <c r="C1850" s="10"/>
      <c r="D1850" s="10"/>
      <c r="E1850" s="10"/>
      <c r="F1850" s="10"/>
      <c r="G1850" s="10"/>
    </row>
    <row r="1851" spans="3:7" x14ac:dyDescent="0.25">
      <c r="C1851" s="10"/>
      <c r="D1851" s="10"/>
      <c r="E1851" s="10"/>
      <c r="F1851" s="10"/>
      <c r="G1851" s="10"/>
    </row>
    <row r="1852" spans="3:7" x14ac:dyDescent="0.25">
      <c r="C1852" s="10"/>
      <c r="D1852" s="10"/>
      <c r="E1852" s="10"/>
      <c r="F1852" s="10"/>
      <c r="G1852" s="10"/>
    </row>
    <row r="1853" spans="3:7" x14ac:dyDescent="0.25">
      <c r="C1853" s="10"/>
      <c r="D1853" s="10"/>
      <c r="E1853" s="10"/>
      <c r="F1853" s="10"/>
      <c r="G1853" s="10"/>
    </row>
    <row r="1854" spans="3:7" x14ac:dyDescent="0.25">
      <c r="C1854" s="10"/>
      <c r="D1854" s="10"/>
      <c r="E1854" s="10"/>
      <c r="F1854" s="10"/>
      <c r="G1854" s="10"/>
    </row>
    <row r="1855" spans="3:7" x14ac:dyDescent="0.25">
      <c r="C1855" s="10"/>
      <c r="D1855" s="10"/>
      <c r="E1855" s="10"/>
      <c r="F1855" s="10"/>
      <c r="G1855" s="10"/>
    </row>
    <row r="1856" spans="3:7" x14ac:dyDescent="0.25">
      <c r="C1856" s="10"/>
      <c r="D1856" s="10"/>
      <c r="E1856" s="10"/>
      <c r="F1856" s="10"/>
      <c r="G1856" s="10"/>
    </row>
    <row r="1857" spans="3:7" x14ac:dyDescent="0.25">
      <c r="C1857" s="10"/>
      <c r="D1857" s="10"/>
      <c r="E1857" s="10"/>
      <c r="F1857" s="10"/>
      <c r="G1857" s="10"/>
    </row>
    <row r="1858" spans="3:7" x14ac:dyDescent="0.25">
      <c r="C1858" s="10"/>
      <c r="D1858" s="10"/>
      <c r="E1858" s="10"/>
      <c r="F1858" s="10"/>
      <c r="G1858" s="10"/>
    </row>
    <row r="1859" spans="3:7" x14ac:dyDescent="0.25">
      <c r="C1859" s="10"/>
      <c r="D1859" s="10"/>
      <c r="E1859" s="10"/>
      <c r="F1859" s="10"/>
      <c r="G1859" s="10"/>
    </row>
    <row r="1860" spans="3:7" x14ac:dyDescent="0.25">
      <c r="C1860" s="10"/>
      <c r="D1860" s="10"/>
      <c r="E1860" s="10"/>
      <c r="F1860" s="10"/>
      <c r="G1860" s="10"/>
    </row>
    <row r="1861" spans="3:7" x14ac:dyDescent="0.25">
      <c r="C1861" s="10"/>
      <c r="D1861" s="10"/>
      <c r="E1861" s="10"/>
      <c r="F1861" s="10"/>
      <c r="G1861" s="10"/>
    </row>
    <row r="1862" spans="3:7" x14ac:dyDescent="0.25">
      <c r="C1862" s="10"/>
      <c r="D1862" s="10"/>
      <c r="E1862" s="10"/>
      <c r="F1862" s="10"/>
      <c r="G1862" s="10"/>
    </row>
    <row r="1863" spans="3:7" x14ac:dyDescent="0.25">
      <c r="C1863" s="10"/>
      <c r="D1863" s="10"/>
      <c r="E1863" s="10"/>
      <c r="F1863" s="10"/>
      <c r="G1863" s="10"/>
    </row>
    <row r="1864" spans="3:7" x14ac:dyDescent="0.25">
      <c r="C1864" s="10"/>
      <c r="D1864" s="10"/>
      <c r="E1864" s="10"/>
      <c r="F1864" s="10"/>
      <c r="G1864" s="10"/>
    </row>
    <row r="1865" spans="3:7" x14ac:dyDescent="0.25">
      <c r="C1865" s="10"/>
      <c r="D1865" s="10"/>
      <c r="E1865" s="10"/>
      <c r="F1865" s="10"/>
      <c r="G1865" s="10"/>
    </row>
    <row r="1866" spans="3:7" x14ac:dyDescent="0.25">
      <c r="C1866" s="10"/>
      <c r="D1866" s="10"/>
      <c r="E1866" s="10"/>
      <c r="F1866" s="10"/>
      <c r="G1866" s="10"/>
    </row>
    <row r="1867" spans="3:7" x14ac:dyDescent="0.25">
      <c r="C1867" s="10"/>
      <c r="D1867" s="10"/>
      <c r="E1867" s="10"/>
      <c r="F1867" s="10"/>
      <c r="G1867" s="10"/>
    </row>
    <row r="1868" spans="3:7" x14ac:dyDescent="0.25">
      <c r="C1868" s="10"/>
      <c r="D1868" s="10"/>
      <c r="E1868" s="10"/>
      <c r="F1868" s="10"/>
      <c r="G1868" s="10"/>
    </row>
    <row r="1869" spans="3:7" x14ac:dyDescent="0.25">
      <c r="C1869" s="10"/>
      <c r="D1869" s="10"/>
      <c r="E1869" s="10"/>
      <c r="F1869" s="10"/>
      <c r="G1869" s="10"/>
    </row>
    <row r="1870" spans="3:7" x14ac:dyDescent="0.25">
      <c r="C1870" s="10"/>
      <c r="D1870" s="10"/>
      <c r="E1870" s="10"/>
      <c r="F1870" s="10"/>
      <c r="G1870" s="10"/>
    </row>
    <row r="1871" spans="3:7" x14ac:dyDescent="0.25">
      <c r="C1871" s="10"/>
      <c r="D1871" s="10"/>
      <c r="E1871" s="10"/>
      <c r="F1871" s="10"/>
      <c r="G1871" s="10"/>
    </row>
    <row r="1872" spans="3:7" x14ac:dyDescent="0.25">
      <c r="C1872" s="10"/>
      <c r="D1872" s="10"/>
      <c r="E1872" s="10"/>
      <c r="F1872" s="10"/>
      <c r="G1872" s="10"/>
    </row>
    <row r="1873" spans="3:7" x14ac:dyDescent="0.25">
      <c r="C1873" s="10"/>
      <c r="D1873" s="10"/>
      <c r="E1873" s="10"/>
      <c r="F1873" s="10"/>
      <c r="G1873" s="10"/>
    </row>
    <row r="1874" spans="3:7" x14ac:dyDescent="0.25">
      <c r="C1874" s="10"/>
      <c r="D1874" s="10"/>
      <c r="E1874" s="10"/>
      <c r="F1874" s="10"/>
      <c r="G1874" s="10"/>
    </row>
    <row r="1875" spans="3:7" x14ac:dyDescent="0.25">
      <c r="C1875" s="10"/>
      <c r="D1875" s="10"/>
      <c r="E1875" s="10"/>
      <c r="F1875" s="10"/>
      <c r="G1875" s="10"/>
    </row>
    <row r="1876" spans="3:7" x14ac:dyDescent="0.25">
      <c r="C1876" s="10"/>
      <c r="D1876" s="10"/>
      <c r="E1876" s="10"/>
      <c r="F1876" s="10"/>
      <c r="G1876" s="10"/>
    </row>
    <row r="1877" spans="3:7" x14ac:dyDescent="0.25">
      <c r="C1877" s="10"/>
      <c r="D1877" s="10"/>
      <c r="E1877" s="10"/>
      <c r="F1877" s="10"/>
      <c r="G1877" s="10"/>
    </row>
    <row r="1878" spans="3:7" x14ac:dyDescent="0.25">
      <c r="C1878" s="10"/>
      <c r="D1878" s="10"/>
      <c r="E1878" s="10"/>
      <c r="F1878" s="10"/>
      <c r="G1878" s="10"/>
    </row>
    <row r="1879" spans="3:7" x14ac:dyDescent="0.25">
      <c r="C1879" s="10"/>
      <c r="D1879" s="10"/>
      <c r="E1879" s="10"/>
      <c r="F1879" s="10"/>
      <c r="G1879" s="10"/>
    </row>
    <row r="1880" spans="3:7" x14ac:dyDescent="0.25">
      <c r="C1880" s="10"/>
      <c r="D1880" s="10"/>
      <c r="E1880" s="10"/>
      <c r="F1880" s="10"/>
      <c r="G1880" s="10"/>
    </row>
    <row r="1881" spans="3:7" x14ac:dyDescent="0.25">
      <c r="C1881" s="10"/>
      <c r="D1881" s="10"/>
      <c r="E1881" s="10"/>
      <c r="F1881" s="10"/>
      <c r="G1881" s="10"/>
    </row>
    <row r="1882" spans="3:7" x14ac:dyDescent="0.25">
      <c r="C1882" s="10"/>
      <c r="D1882" s="10"/>
      <c r="E1882" s="10"/>
      <c r="F1882" s="10"/>
      <c r="G1882" s="10"/>
    </row>
    <row r="1883" spans="3:7" x14ac:dyDescent="0.25">
      <c r="C1883" s="10"/>
      <c r="D1883" s="10"/>
      <c r="E1883" s="10"/>
      <c r="F1883" s="10"/>
      <c r="G1883" s="10"/>
    </row>
    <row r="1884" spans="3:7" x14ac:dyDescent="0.25">
      <c r="C1884" s="10"/>
      <c r="D1884" s="10"/>
      <c r="E1884" s="10"/>
      <c r="F1884" s="10"/>
      <c r="G1884" s="10"/>
    </row>
    <row r="1885" spans="3:7" x14ac:dyDescent="0.25">
      <c r="C1885" s="10"/>
      <c r="D1885" s="10"/>
      <c r="E1885" s="10"/>
      <c r="F1885" s="10"/>
      <c r="G1885" s="10"/>
    </row>
    <row r="1886" spans="3:7" x14ac:dyDescent="0.25">
      <c r="C1886" s="10"/>
      <c r="D1886" s="10"/>
      <c r="E1886" s="10"/>
      <c r="F1886" s="10"/>
      <c r="G1886" s="10"/>
    </row>
    <row r="1887" spans="3:7" x14ac:dyDescent="0.25">
      <c r="C1887" s="10"/>
      <c r="D1887" s="10"/>
      <c r="E1887" s="10"/>
      <c r="F1887" s="10"/>
      <c r="G1887" s="10"/>
    </row>
    <row r="1888" spans="3:7" x14ac:dyDescent="0.25">
      <c r="C1888" s="10"/>
      <c r="D1888" s="10"/>
      <c r="E1888" s="10"/>
      <c r="F1888" s="10"/>
      <c r="G1888" s="10"/>
    </row>
    <row r="1889" spans="3:7" x14ac:dyDescent="0.25">
      <c r="C1889" s="10"/>
      <c r="D1889" s="10"/>
      <c r="E1889" s="10"/>
      <c r="F1889" s="10"/>
      <c r="G1889" s="10"/>
    </row>
    <row r="1890" spans="3:7" x14ac:dyDescent="0.25">
      <c r="C1890" s="10"/>
      <c r="D1890" s="10"/>
      <c r="E1890" s="10"/>
      <c r="F1890" s="10"/>
      <c r="G1890" s="10"/>
    </row>
    <row r="1891" spans="3:7" x14ac:dyDescent="0.25">
      <c r="C1891" s="10"/>
      <c r="D1891" s="10"/>
      <c r="E1891" s="10"/>
      <c r="F1891" s="10"/>
      <c r="G1891" s="10"/>
    </row>
    <row r="1892" spans="3:7" x14ac:dyDescent="0.25">
      <c r="C1892" s="10"/>
      <c r="D1892" s="10"/>
      <c r="E1892" s="10"/>
      <c r="F1892" s="10"/>
      <c r="G1892" s="10"/>
    </row>
    <row r="1893" spans="3:7" x14ac:dyDescent="0.25">
      <c r="C1893" s="10"/>
      <c r="D1893" s="10"/>
      <c r="E1893" s="10"/>
      <c r="F1893" s="10"/>
      <c r="G1893" s="10"/>
    </row>
    <row r="1894" spans="3:7" x14ac:dyDescent="0.25">
      <c r="C1894" s="10"/>
      <c r="D1894" s="10"/>
      <c r="E1894" s="10"/>
      <c r="F1894" s="10"/>
      <c r="G1894" s="10"/>
    </row>
    <row r="1895" spans="3:7" x14ac:dyDescent="0.25">
      <c r="C1895" s="10"/>
      <c r="D1895" s="10"/>
      <c r="E1895" s="10"/>
      <c r="F1895" s="10"/>
      <c r="G1895" s="10"/>
    </row>
    <row r="1896" spans="3:7" x14ac:dyDescent="0.25">
      <c r="C1896" s="10"/>
      <c r="D1896" s="10"/>
      <c r="E1896" s="10"/>
      <c r="F1896" s="10"/>
      <c r="G1896" s="10"/>
    </row>
    <row r="1897" spans="3:7" x14ac:dyDescent="0.25">
      <c r="C1897" s="10"/>
      <c r="D1897" s="10"/>
      <c r="E1897" s="10"/>
      <c r="F1897" s="10"/>
      <c r="G1897" s="10"/>
    </row>
    <row r="1898" spans="3:7" x14ac:dyDescent="0.25">
      <c r="C1898" s="10"/>
      <c r="D1898" s="10"/>
      <c r="E1898" s="10"/>
      <c r="F1898" s="10"/>
      <c r="G1898" s="10"/>
    </row>
    <row r="1899" spans="3:7" x14ac:dyDescent="0.25">
      <c r="C1899" s="10"/>
      <c r="D1899" s="10"/>
      <c r="E1899" s="10"/>
      <c r="F1899" s="10"/>
      <c r="G1899" s="10"/>
    </row>
    <row r="1900" spans="3:7" x14ac:dyDescent="0.25">
      <c r="C1900" s="10"/>
      <c r="D1900" s="10"/>
      <c r="E1900" s="10"/>
      <c r="F1900" s="10"/>
      <c r="G1900" s="10"/>
    </row>
    <row r="1901" spans="3:7" x14ac:dyDescent="0.25">
      <c r="C1901" s="10"/>
      <c r="D1901" s="10"/>
      <c r="E1901" s="10"/>
      <c r="F1901" s="10"/>
      <c r="G1901" s="10"/>
    </row>
    <row r="1902" spans="3:7" x14ac:dyDescent="0.25">
      <c r="C1902" s="10"/>
      <c r="D1902" s="10"/>
      <c r="E1902" s="10"/>
      <c r="F1902" s="10"/>
      <c r="G1902" s="10"/>
    </row>
    <row r="1903" spans="3:7" x14ac:dyDescent="0.25">
      <c r="C1903" s="10"/>
      <c r="D1903" s="10"/>
      <c r="E1903" s="10"/>
      <c r="F1903" s="10"/>
      <c r="G1903" s="10"/>
    </row>
    <row r="1904" spans="3:7" x14ac:dyDescent="0.25">
      <c r="C1904" s="10"/>
      <c r="D1904" s="10"/>
      <c r="E1904" s="10"/>
      <c r="F1904" s="10"/>
      <c r="G1904" s="10"/>
    </row>
    <row r="1905" spans="3:7" x14ac:dyDescent="0.25">
      <c r="C1905" s="10"/>
      <c r="D1905" s="10"/>
      <c r="E1905" s="10"/>
      <c r="F1905" s="10"/>
      <c r="G1905" s="10"/>
    </row>
    <row r="1906" spans="3:7" x14ac:dyDescent="0.25">
      <c r="C1906" s="10"/>
      <c r="D1906" s="10"/>
      <c r="E1906" s="10"/>
      <c r="F1906" s="10"/>
      <c r="G1906" s="10"/>
    </row>
    <row r="1907" spans="3:7" x14ac:dyDescent="0.25">
      <c r="C1907" s="10"/>
      <c r="D1907" s="10"/>
      <c r="E1907" s="10"/>
      <c r="F1907" s="10"/>
      <c r="G1907" s="10"/>
    </row>
    <row r="1908" spans="3:7" x14ac:dyDescent="0.25">
      <c r="C1908" s="10"/>
      <c r="D1908" s="10"/>
      <c r="E1908" s="10"/>
      <c r="F1908" s="10"/>
      <c r="G1908" s="10"/>
    </row>
    <row r="1909" spans="3:7" x14ac:dyDescent="0.25">
      <c r="C1909" s="10"/>
      <c r="D1909" s="10"/>
      <c r="E1909" s="10"/>
      <c r="F1909" s="10"/>
      <c r="G1909" s="10"/>
    </row>
    <row r="1910" spans="3:7" x14ac:dyDescent="0.25">
      <c r="C1910" s="10"/>
      <c r="D1910" s="10"/>
      <c r="E1910" s="10"/>
      <c r="F1910" s="10"/>
      <c r="G1910" s="10"/>
    </row>
    <row r="1911" spans="3:7" x14ac:dyDescent="0.25">
      <c r="C1911" s="10"/>
      <c r="D1911" s="10"/>
      <c r="E1911" s="10"/>
      <c r="F1911" s="10"/>
      <c r="G1911" s="10"/>
    </row>
    <row r="1912" spans="3:7" x14ac:dyDescent="0.25">
      <c r="C1912" s="10"/>
      <c r="D1912" s="10"/>
      <c r="E1912" s="10"/>
      <c r="F1912" s="10"/>
      <c r="G1912" s="10"/>
    </row>
    <row r="1913" spans="3:7" x14ac:dyDescent="0.25">
      <c r="C1913" s="10"/>
      <c r="D1913" s="10"/>
      <c r="E1913" s="10"/>
      <c r="F1913" s="10"/>
      <c r="G1913" s="10"/>
    </row>
    <row r="1914" spans="3:7" x14ac:dyDescent="0.25">
      <c r="C1914" s="10"/>
      <c r="D1914" s="10"/>
      <c r="E1914" s="10"/>
      <c r="F1914" s="10"/>
      <c r="G1914" s="10"/>
    </row>
    <row r="1915" spans="3:7" x14ac:dyDescent="0.25">
      <c r="C1915" s="10"/>
      <c r="D1915" s="10"/>
      <c r="E1915" s="10"/>
      <c r="F1915" s="10"/>
      <c r="G1915" s="10"/>
    </row>
    <row r="1916" spans="3:7" x14ac:dyDescent="0.25">
      <c r="C1916" s="10"/>
      <c r="D1916" s="10"/>
      <c r="E1916" s="10"/>
      <c r="F1916" s="10"/>
      <c r="G1916" s="10"/>
    </row>
    <row r="1917" spans="3:7" x14ac:dyDescent="0.25">
      <c r="C1917" s="10"/>
      <c r="D1917" s="10"/>
      <c r="E1917" s="10"/>
      <c r="F1917" s="10"/>
      <c r="G1917" s="10"/>
    </row>
    <row r="1918" spans="3:7" x14ac:dyDescent="0.25">
      <c r="C1918" s="10"/>
      <c r="D1918" s="10"/>
      <c r="E1918" s="10"/>
      <c r="F1918" s="10"/>
      <c r="G1918" s="10"/>
    </row>
    <row r="1919" spans="3:7" x14ac:dyDescent="0.25">
      <c r="C1919" s="10"/>
      <c r="D1919" s="10"/>
      <c r="E1919" s="10"/>
      <c r="F1919" s="10"/>
      <c r="G1919" s="10"/>
    </row>
    <row r="1920" spans="3:7" x14ac:dyDescent="0.25">
      <c r="C1920" s="10"/>
      <c r="D1920" s="10"/>
      <c r="E1920" s="10"/>
      <c r="F1920" s="10"/>
      <c r="G1920" s="10"/>
    </row>
    <row r="1921" spans="3:7" x14ac:dyDescent="0.25">
      <c r="C1921" s="10"/>
      <c r="D1921" s="10"/>
      <c r="E1921" s="10"/>
      <c r="F1921" s="10"/>
      <c r="G1921" s="10"/>
    </row>
    <row r="1922" spans="3:7" x14ac:dyDescent="0.25">
      <c r="C1922" s="10"/>
      <c r="D1922" s="10"/>
      <c r="E1922" s="10"/>
      <c r="F1922" s="10"/>
      <c r="G1922" s="10"/>
    </row>
    <row r="1923" spans="3:7" x14ac:dyDescent="0.25">
      <c r="C1923" s="10"/>
      <c r="D1923" s="10"/>
      <c r="E1923" s="10"/>
      <c r="F1923" s="10"/>
      <c r="G1923" s="10"/>
    </row>
    <row r="1924" spans="3:7" x14ac:dyDescent="0.25">
      <c r="C1924" s="10"/>
      <c r="D1924" s="10"/>
      <c r="E1924" s="10"/>
      <c r="F1924" s="10"/>
      <c r="G1924" s="10"/>
    </row>
    <row r="1925" spans="3:7" x14ac:dyDescent="0.25">
      <c r="C1925" s="10"/>
      <c r="D1925" s="10"/>
      <c r="E1925" s="10"/>
      <c r="F1925" s="10"/>
      <c r="G1925" s="10"/>
    </row>
    <row r="1926" spans="3:7" x14ac:dyDescent="0.25">
      <c r="C1926" s="10"/>
      <c r="D1926" s="10"/>
      <c r="E1926" s="10"/>
      <c r="F1926" s="10"/>
      <c r="G1926" s="10"/>
    </row>
    <row r="1927" spans="3:7" x14ac:dyDescent="0.25">
      <c r="C1927" s="10"/>
      <c r="D1927" s="10"/>
      <c r="E1927" s="10"/>
      <c r="F1927" s="10"/>
      <c r="G1927" s="10"/>
    </row>
    <row r="1928" spans="3:7" x14ac:dyDescent="0.25">
      <c r="C1928" s="10"/>
      <c r="D1928" s="10"/>
      <c r="E1928" s="10"/>
      <c r="F1928" s="10"/>
      <c r="G1928" s="10"/>
    </row>
    <row r="1929" spans="3:7" x14ac:dyDescent="0.25">
      <c r="C1929" s="10"/>
      <c r="D1929" s="10"/>
      <c r="E1929" s="10"/>
      <c r="F1929" s="10"/>
      <c r="G1929" s="10"/>
    </row>
    <row r="1930" spans="3:7" x14ac:dyDescent="0.25">
      <c r="C1930" s="10"/>
      <c r="D1930" s="10"/>
      <c r="E1930" s="10"/>
      <c r="F1930" s="10"/>
      <c r="G1930" s="10"/>
    </row>
    <row r="1931" spans="3:7" x14ac:dyDescent="0.25">
      <c r="C1931" s="10"/>
      <c r="D1931" s="10"/>
      <c r="E1931" s="10"/>
      <c r="F1931" s="10"/>
      <c r="G1931" s="10"/>
    </row>
    <row r="1932" spans="3:7" x14ac:dyDescent="0.25">
      <c r="C1932" s="10"/>
      <c r="D1932" s="10"/>
      <c r="E1932" s="10"/>
      <c r="F1932" s="10"/>
      <c r="G1932" s="10"/>
    </row>
    <row r="1933" spans="3:7" x14ac:dyDescent="0.25">
      <c r="C1933" s="10"/>
      <c r="D1933" s="10"/>
      <c r="E1933" s="10"/>
      <c r="F1933" s="10"/>
      <c r="G1933" s="10"/>
    </row>
    <row r="1934" spans="3:7" x14ac:dyDescent="0.25">
      <c r="C1934" s="10"/>
      <c r="D1934" s="10"/>
      <c r="E1934" s="10"/>
      <c r="F1934" s="10"/>
      <c r="G1934" s="10"/>
    </row>
    <row r="1935" spans="3:7" x14ac:dyDescent="0.25">
      <c r="C1935" s="10"/>
      <c r="D1935" s="10"/>
      <c r="E1935" s="10"/>
      <c r="F1935" s="10"/>
      <c r="G1935" s="10"/>
    </row>
    <row r="1936" spans="3:7" x14ac:dyDescent="0.25">
      <c r="C1936" s="10"/>
      <c r="D1936" s="10"/>
      <c r="E1936" s="10"/>
      <c r="F1936" s="10"/>
      <c r="G1936" s="10"/>
    </row>
    <row r="1937" spans="3:7" x14ac:dyDescent="0.25">
      <c r="C1937" s="10"/>
      <c r="D1937" s="10"/>
      <c r="E1937" s="10"/>
      <c r="F1937" s="10"/>
      <c r="G1937" s="10"/>
    </row>
    <row r="1938" spans="3:7" x14ac:dyDescent="0.25">
      <c r="C1938" s="10"/>
      <c r="D1938" s="10"/>
      <c r="E1938" s="10"/>
      <c r="F1938" s="10"/>
      <c r="G1938" s="10"/>
    </row>
    <row r="1939" spans="3:7" x14ac:dyDescent="0.25">
      <c r="C1939" s="10"/>
      <c r="D1939" s="10"/>
      <c r="E1939" s="10"/>
      <c r="F1939" s="10"/>
      <c r="G1939" s="10"/>
    </row>
    <row r="1940" spans="3:7" x14ac:dyDescent="0.25">
      <c r="C1940" s="10"/>
      <c r="D1940" s="10"/>
      <c r="E1940" s="10"/>
      <c r="F1940" s="10"/>
      <c r="G1940" s="10"/>
    </row>
    <row r="1941" spans="3:7" x14ac:dyDescent="0.25">
      <c r="C1941" s="10"/>
      <c r="D1941" s="10"/>
      <c r="E1941" s="10"/>
      <c r="F1941" s="10"/>
      <c r="G1941" s="10"/>
    </row>
    <row r="1942" spans="3:7" x14ac:dyDescent="0.25">
      <c r="C1942" s="10"/>
      <c r="D1942" s="10"/>
      <c r="E1942" s="10"/>
      <c r="F1942" s="10"/>
      <c r="G1942" s="10"/>
    </row>
    <row r="1943" spans="3:7" x14ac:dyDescent="0.25">
      <c r="C1943" s="10"/>
      <c r="D1943" s="10"/>
      <c r="E1943" s="10"/>
      <c r="F1943" s="10"/>
      <c r="G1943" s="10"/>
    </row>
    <row r="1944" spans="3:7" x14ac:dyDescent="0.25">
      <c r="C1944" s="10"/>
      <c r="D1944" s="10"/>
      <c r="E1944" s="10"/>
      <c r="F1944" s="10"/>
      <c r="G1944" s="10"/>
    </row>
    <row r="1945" spans="3:7" x14ac:dyDescent="0.25">
      <c r="C1945" s="10"/>
      <c r="D1945" s="10"/>
      <c r="E1945" s="10"/>
      <c r="F1945" s="10"/>
      <c r="G1945" s="10"/>
    </row>
    <row r="1946" spans="3:7" x14ac:dyDescent="0.25">
      <c r="C1946" s="10"/>
      <c r="D1946" s="10"/>
      <c r="E1946" s="10"/>
      <c r="F1946" s="10"/>
      <c r="G1946" s="10"/>
    </row>
    <row r="1947" spans="3:7" x14ac:dyDescent="0.25">
      <c r="C1947" s="10"/>
      <c r="D1947" s="10"/>
      <c r="E1947" s="10"/>
      <c r="F1947" s="10"/>
      <c r="G1947" s="10"/>
    </row>
    <row r="1948" spans="3:7" x14ac:dyDescent="0.25">
      <c r="C1948" s="10"/>
      <c r="D1948" s="10"/>
      <c r="E1948" s="10"/>
      <c r="F1948" s="10"/>
      <c r="G1948" s="10"/>
    </row>
    <row r="1949" spans="3:7" x14ac:dyDescent="0.25">
      <c r="C1949" s="10"/>
      <c r="D1949" s="10"/>
      <c r="E1949" s="10"/>
      <c r="F1949" s="10"/>
      <c r="G1949" s="10"/>
    </row>
    <row r="1950" spans="3:7" x14ac:dyDescent="0.25">
      <c r="C1950" s="10"/>
      <c r="D1950" s="10"/>
      <c r="E1950" s="10"/>
      <c r="F1950" s="10"/>
      <c r="G1950" s="10"/>
    </row>
    <row r="1951" spans="3:7" x14ac:dyDescent="0.25">
      <c r="C1951" s="10"/>
      <c r="D1951" s="10"/>
      <c r="E1951" s="10"/>
      <c r="F1951" s="10"/>
      <c r="G1951" s="10"/>
    </row>
    <row r="1952" spans="3:7" x14ac:dyDescent="0.25">
      <c r="C1952" s="10"/>
      <c r="D1952" s="10"/>
      <c r="E1952" s="10"/>
      <c r="F1952" s="10"/>
      <c r="G1952" s="10"/>
    </row>
    <row r="1953" spans="3:7" x14ac:dyDescent="0.25">
      <c r="C1953" s="10"/>
      <c r="D1953" s="10"/>
      <c r="E1953" s="10"/>
      <c r="F1953" s="10"/>
      <c r="G1953" s="10"/>
    </row>
    <row r="1954" spans="3:7" x14ac:dyDescent="0.25">
      <c r="C1954" s="10"/>
      <c r="D1954" s="10"/>
      <c r="E1954" s="10"/>
      <c r="F1954" s="10"/>
      <c r="G1954" s="10"/>
    </row>
    <row r="1955" spans="3:7" x14ac:dyDescent="0.25">
      <c r="C1955" s="10"/>
      <c r="D1955" s="10"/>
      <c r="E1955" s="10"/>
      <c r="F1955" s="10"/>
      <c r="G1955" s="10"/>
    </row>
    <row r="1956" spans="3:7" x14ac:dyDescent="0.25">
      <c r="C1956" s="10"/>
      <c r="D1956" s="10"/>
      <c r="E1956" s="10"/>
      <c r="F1956" s="10"/>
      <c r="G1956" s="10"/>
    </row>
    <row r="1957" spans="3:7" x14ac:dyDescent="0.25">
      <c r="C1957" s="10"/>
      <c r="D1957" s="10"/>
      <c r="E1957" s="10"/>
      <c r="F1957" s="10"/>
      <c r="G1957" s="10"/>
    </row>
    <row r="1958" spans="3:7" x14ac:dyDescent="0.25">
      <c r="C1958" s="10"/>
      <c r="D1958" s="10"/>
      <c r="E1958" s="10"/>
      <c r="F1958" s="10"/>
      <c r="G1958" s="10"/>
    </row>
    <row r="1959" spans="3:7" x14ac:dyDescent="0.25">
      <c r="C1959" s="10"/>
      <c r="D1959" s="10"/>
      <c r="E1959" s="10"/>
      <c r="F1959" s="10"/>
      <c r="G1959" s="10"/>
    </row>
    <row r="1960" spans="3:7" x14ac:dyDescent="0.25">
      <c r="C1960" s="10"/>
      <c r="D1960" s="10"/>
      <c r="E1960" s="10"/>
      <c r="F1960" s="10"/>
      <c r="G1960" s="10"/>
    </row>
    <row r="1961" spans="3:7" x14ac:dyDescent="0.25">
      <c r="C1961" s="10"/>
      <c r="D1961" s="10"/>
      <c r="E1961" s="10"/>
      <c r="F1961" s="10"/>
      <c r="G1961" s="10"/>
    </row>
    <row r="1962" spans="3:7" x14ac:dyDescent="0.25">
      <c r="C1962" s="10"/>
      <c r="D1962" s="10"/>
      <c r="E1962" s="10"/>
      <c r="F1962" s="10"/>
      <c r="G1962" s="10"/>
    </row>
    <row r="1963" spans="3:7" x14ac:dyDescent="0.25">
      <c r="C1963" s="10"/>
      <c r="D1963" s="10"/>
      <c r="E1963" s="10"/>
      <c r="F1963" s="10"/>
      <c r="G1963" s="10"/>
    </row>
    <row r="1964" spans="3:7" x14ac:dyDescent="0.25">
      <c r="C1964" s="10"/>
      <c r="D1964" s="10"/>
      <c r="E1964" s="10"/>
      <c r="F1964" s="10"/>
      <c r="G1964" s="10"/>
    </row>
    <row r="1965" spans="3:7" x14ac:dyDescent="0.25">
      <c r="C1965" s="10"/>
      <c r="D1965" s="10"/>
      <c r="E1965" s="10"/>
      <c r="F1965" s="10"/>
      <c r="G1965" s="10"/>
    </row>
    <row r="1966" spans="3:7" x14ac:dyDescent="0.25">
      <c r="C1966" s="10"/>
      <c r="D1966" s="10"/>
      <c r="E1966" s="10"/>
      <c r="F1966" s="10"/>
      <c r="G1966" s="10"/>
    </row>
    <row r="1967" spans="3:7" x14ac:dyDescent="0.25">
      <c r="C1967" s="10"/>
      <c r="D1967" s="10"/>
      <c r="E1967" s="10"/>
      <c r="F1967" s="10"/>
      <c r="G1967" s="10"/>
    </row>
    <row r="1968" spans="3:7" x14ac:dyDescent="0.25">
      <c r="C1968" s="10"/>
      <c r="D1968" s="10"/>
      <c r="E1968" s="10"/>
      <c r="F1968" s="10"/>
      <c r="G1968" s="10"/>
    </row>
    <row r="1969" spans="3:7" x14ac:dyDescent="0.25">
      <c r="C1969" s="10"/>
      <c r="D1969" s="10"/>
      <c r="E1969" s="10"/>
      <c r="F1969" s="10"/>
      <c r="G1969" s="10"/>
    </row>
    <row r="1970" spans="3:7" x14ac:dyDescent="0.25">
      <c r="C1970" s="10"/>
      <c r="D1970" s="10"/>
      <c r="E1970" s="10"/>
      <c r="F1970" s="10"/>
      <c r="G1970" s="10"/>
    </row>
    <row r="1971" spans="3:7" x14ac:dyDescent="0.25">
      <c r="C1971" s="10"/>
      <c r="D1971" s="10"/>
      <c r="E1971" s="10"/>
      <c r="F1971" s="10"/>
      <c r="G1971" s="10"/>
    </row>
    <row r="1972" spans="3:7" x14ac:dyDescent="0.25">
      <c r="C1972" s="10"/>
      <c r="D1972" s="10"/>
      <c r="E1972" s="10"/>
      <c r="F1972" s="10"/>
      <c r="G1972" s="10"/>
    </row>
    <row r="1973" spans="3:7" x14ac:dyDescent="0.25">
      <c r="C1973" s="10"/>
      <c r="D1973" s="10"/>
      <c r="E1973" s="10"/>
      <c r="F1973" s="10"/>
      <c r="G1973" s="10"/>
    </row>
    <row r="1974" spans="3:7" x14ac:dyDescent="0.25">
      <c r="C1974" s="10"/>
      <c r="D1974" s="10"/>
      <c r="E1974" s="10"/>
      <c r="F1974" s="10"/>
      <c r="G1974" s="10"/>
    </row>
    <row r="1975" spans="3:7" x14ac:dyDescent="0.25">
      <c r="C1975" s="10"/>
      <c r="D1975" s="10"/>
      <c r="E1975" s="10"/>
      <c r="F1975" s="10"/>
      <c r="G1975" s="10"/>
    </row>
    <row r="1976" spans="3:7" x14ac:dyDescent="0.25">
      <c r="C1976" s="10"/>
      <c r="D1976" s="10"/>
      <c r="E1976" s="10"/>
      <c r="F1976" s="10"/>
      <c r="G1976" s="10"/>
    </row>
    <row r="1977" spans="3:7" x14ac:dyDescent="0.25">
      <c r="C1977" s="10"/>
      <c r="D1977" s="10"/>
      <c r="E1977" s="10"/>
      <c r="F1977" s="10"/>
      <c r="G1977" s="10"/>
    </row>
    <row r="1978" spans="3:7" x14ac:dyDescent="0.25">
      <c r="C1978" s="10"/>
      <c r="D1978" s="10"/>
      <c r="E1978" s="10"/>
      <c r="F1978" s="10"/>
      <c r="G1978" s="10"/>
    </row>
    <row r="1979" spans="3:7" x14ac:dyDescent="0.25">
      <c r="C1979" s="10"/>
      <c r="D1979" s="10"/>
      <c r="E1979" s="10"/>
      <c r="F1979" s="10"/>
      <c r="G1979" s="10"/>
    </row>
    <row r="1980" spans="3:7" x14ac:dyDescent="0.25">
      <c r="C1980" s="10"/>
      <c r="D1980" s="10"/>
      <c r="E1980" s="10"/>
      <c r="F1980" s="10"/>
      <c r="G1980" s="10"/>
    </row>
    <row r="1981" spans="3:7" x14ac:dyDescent="0.25">
      <c r="C1981" s="10"/>
      <c r="D1981" s="10"/>
      <c r="E1981" s="10"/>
      <c r="F1981" s="10"/>
      <c r="G1981" s="10"/>
    </row>
    <row r="1982" spans="3:7" x14ac:dyDescent="0.25">
      <c r="C1982" s="10"/>
      <c r="D1982" s="10"/>
      <c r="E1982" s="10"/>
      <c r="F1982" s="10"/>
      <c r="G1982" s="10"/>
    </row>
    <row r="1983" spans="3:7" x14ac:dyDescent="0.25">
      <c r="C1983" s="10"/>
      <c r="D1983" s="10"/>
      <c r="E1983" s="10"/>
      <c r="F1983" s="10"/>
      <c r="G1983" s="10"/>
    </row>
    <row r="1984" spans="3:7" x14ac:dyDescent="0.25">
      <c r="C1984" s="10"/>
      <c r="D1984" s="10"/>
      <c r="E1984" s="10"/>
      <c r="F1984" s="10"/>
      <c r="G1984" s="10"/>
    </row>
    <row r="1985" spans="3:7" x14ac:dyDescent="0.25">
      <c r="C1985" s="10"/>
      <c r="D1985" s="10"/>
      <c r="E1985" s="10"/>
      <c r="F1985" s="10"/>
      <c r="G1985" s="10"/>
    </row>
    <row r="1986" spans="3:7" x14ac:dyDescent="0.25">
      <c r="C1986" s="10"/>
      <c r="D1986" s="10"/>
      <c r="E1986" s="10"/>
      <c r="F1986" s="10"/>
      <c r="G1986" s="10"/>
    </row>
    <row r="1987" spans="3:7" x14ac:dyDescent="0.25">
      <c r="C1987" s="10"/>
      <c r="D1987" s="10"/>
      <c r="E1987" s="10"/>
      <c r="F1987" s="10"/>
      <c r="G1987" s="10"/>
    </row>
    <row r="1988" spans="3:7" x14ac:dyDescent="0.25">
      <c r="C1988" s="10"/>
      <c r="D1988" s="10"/>
      <c r="E1988" s="10"/>
      <c r="F1988" s="10"/>
      <c r="G1988" s="10"/>
    </row>
    <row r="1989" spans="3:7" x14ac:dyDescent="0.25">
      <c r="C1989" s="10"/>
      <c r="D1989" s="10"/>
      <c r="E1989" s="10"/>
      <c r="F1989" s="10"/>
      <c r="G1989" s="10"/>
    </row>
    <row r="1990" spans="3:7" x14ac:dyDescent="0.25">
      <c r="C1990" s="10"/>
      <c r="D1990" s="10"/>
      <c r="E1990" s="10"/>
      <c r="F1990" s="10"/>
      <c r="G1990" s="10"/>
    </row>
    <row r="1991" spans="3:7" x14ac:dyDescent="0.25">
      <c r="C1991" s="10"/>
      <c r="D1991" s="10"/>
      <c r="E1991" s="10"/>
      <c r="F1991" s="10"/>
      <c r="G1991" s="10"/>
    </row>
    <row r="1992" spans="3:7" x14ac:dyDescent="0.25">
      <c r="C1992" s="10"/>
      <c r="D1992" s="10"/>
      <c r="E1992" s="10"/>
      <c r="F1992" s="10"/>
      <c r="G1992" s="10"/>
    </row>
    <row r="1993" spans="3:7" x14ac:dyDescent="0.25">
      <c r="C1993" s="10"/>
      <c r="D1993" s="10"/>
      <c r="E1993" s="10"/>
      <c r="F1993" s="10"/>
      <c r="G1993" s="10"/>
    </row>
    <row r="1994" spans="3:7" x14ac:dyDescent="0.25">
      <c r="C1994" s="10"/>
      <c r="D1994" s="10"/>
      <c r="E1994" s="10"/>
      <c r="F1994" s="10"/>
      <c r="G1994" s="10"/>
    </row>
    <row r="1995" spans="3:7" x14ac:dyDescent="0.25">
      <c r="C1995" s="10"/>
      <c r="D1995" s="10"/>
      <c r="E1995" s="10"/>
      <c r="F1995" s="10"/>
      <c r="G1995" s="10"/>
    </row>
    <row r="1996" spans="3:7" x14ac:dyDescent="0.25">
      <c r="C1996" s="10"/>
      <c r="D1996" s="10"/>
      <c r="E1996" s="10"/>
      <c r="F1996" s="10"/>
      <c r="G1996" s="10"/>
    </row>
    <row r="1997" spans="3:7" x14ac:dyDescent="0.25">
      <c r="C1997" s="10"/>
      <c r="D1997" s="10"/>
      <c r="E1997" s="10"/>
      <c r="F1997" s="10"/>
      <c r="G1997" s="10"/>
    </row>
    <row r="1998" spans="3:7" x14ac:dyDescent="0.25">
      <c r="C1998" s="10"/>
      <c r="D1998" s="10"/>
      <c r="E1998" s="10"/>
      <c r="F1998" s="10"/>
      <c r="G1998" s="10"/>
    </row>
    <row r="1999" spans="3:7" x14ac:dyDescent="0.25">
      <c r="C1999" s="10"/>
      <c r="D1999" s="10"/>
      <c r="E1999" s="10"/>
      <c r="F1999" s="10"/>
      <c r="G1999" s="10"/>
    </row>
    <row r="2000" spans="3:7" x14ac:dyDescent="0.25">
      <c r="C2000" s="10"/>
      <c r="D2000" s="10"/>
      <c r="E2000" s="10"/>
      <c r="F2000" s="10"/>
      <c r="G2000" s="10"/>
    </row>
    <row r="2001" spans="3:7" x14ac:dyDescent="0.25">
      <c r="C2001" s="10"/>
      <c r="D2001" s="10"/>
      <c r="E2001" s="10"/>
      <c r="F2001" s="10"/>
      <c r="G2001" s="10"/>
    </row>
    <row r="2002" spans="3:7" x14ac:dyDescent="0.25">
      <c r="C2002" s="10"/>
      <c r="D2002" s="10"/>
      <c r="E2002" s="10"/>
      <c r="F2002" s="10"/>
      <c r="G2002" s="10"/>
    </row>
    <row r="2003" spans="3:7" x14ac:dyDescent="0.25">
      <c r="C2003" s="10"/>
      <c r="D2003" s="10"/>
      <c r="E2003" s="10"/>
      <c r="F2003" s="10"/>
      <c r="G2003" s="10"/>
    </row>
    <row r="2004" spans="3:7" x14ac:dyDescent="0.25">
      <c r="C2004" s="10"/>
      <c r="D2004" s="10"/>
      <c r="E2004" s="10"/>
      <c r="F2004" s="10"/>
      <c r="G2004" s="10"/>
    </row>
    <row r="2005" spans="3:7" x14ac:dyDescent="0.25">
      <c r="C2005" s="10"/>
      <c r="D2005" s="10"/>
      <c r="E2005" s="10"/>
      <c r="F2005" s="10"/>
      <c r="G2005" s="10"/>
    </row>
    <row r="2006" spans="3:7" x14ac:dyDescent="0.25">
      <c r="C2006" s="10"/>
      <c r="D2006" s="10"/>
      <c r="E2006" s="10"/>
      <c r="F2006" s="10"/>
      <c r="G2006" s="10"/>
    </row>
    <row r="2007" spans="3:7" x14ac:dyDescent="0.25">
      <c r="C2007" s="10"/>
      <c r="D2007" s="10"/>
      <c r="E2007" s="10"/>
      <c r="F2007" s="10"/>
      <c r="G2007" s="10"/>
    </row>
    <row r="2008" spans="3:7" x14ac:dyDescent="0.25">
      <c r="C2008" s="10"/>
      <c r="D2008" s="10"/>
      <c r="E2008" s="10"/>
      <c r="F2008" s="10"/>
      <c r="G2008" s="10"/>
    </row>
    <row r="2009" spans="3:7" x14ac:dyDescent="0.25">
      <c r="C2009" s="10"/>
      <c r="D2009" s="10"/>
      <c r="E2009" s="10"/>
      <c r="F2009" s="10"/>
      <c r="G2009" s="10"/>
    </row>
    <row r="2010" spans="3:7" x14ac:dyDescent="0.25">
      <c r="C2010" s="10"/>
      <c r="D2010" s="10"/>
      <c r="E2010" s="10"/>
      <c r="F2010" s="10"/>
      <c r="G2010" s="10"/>
    </row>
    <row r="2011" spans="3:7" x14ac:dyDescent="0.25">
      <c r="C2011" s="10"/>
      <c r="D2011" s="10"/>
      <c r="E2011" s="10"/>
      <c r="F2011" s="10"/>
      <c r="G2011" s="10"/>
    </row>
    <row r="2012" spans="3:7" x14ac:dyDescent="0.25">
      <c r="C2012" s="10"/>
      <c r="D2012" s="10"/>
      <c r="E2012" s="10"/>
      <c r="F2012" s="10"/>
      <c r="G2012" s="10"/>
    </row>
    <row r="2013" spans="3:7" x14ac:dyDescent="0.25">
      <c r="C2013" s="10"/>
      <c r="D2013" s="10"/>
      <c r="E2013" s="10"/>
      <c r="F2013" s="10"/>
      <c r="G2013" s="10"/>
    </row>
    <row r="2014" spans="3:7" x14ac:dyDescent="0.25">
      <c r="C2014" s="10"/>
      <c r="D2014" s="10"/>
      <c r="E2014" s="10"/>
      <c r="F2014" s="10"/>
      <c r="G2014" s="10"/>
    </row>
    <row r="2015" spans="3:7" x14ac:dyDescent="0.25">
      <c r="C2015" s="10"/>
      <c r="D2015" s="10"/>
      <c r="E2015" s="10"/>
      <c r="F2015" s="10"/>
      <c r="G2015" s="10"/>
    </row>
    <row r="2016" spans="3:7" x14ac:dyDescent="0.25">
      <c r="C2016" s="10"/>
      <c r="D2016" s="10"/>
      <c r="E2016" s="10"/>
      <c r="F2016" s="10"/>
      <c r="G2016" s="10"/>
    </row>
    <row r="2017" spans="3:7" x14ac:dyDescent="0.25">
      <c r="C2017" s="10"/>
      <c r="D2017" s="10"/>
      <c r="E2017" s="10"/>
      <c r="F2017" s="10"/>
      <c r="G2017" s="10"/>
    </row>
    <row r="2018" spans="3:7" x14ac:dyDescent="0.25">
      <c r="C2018" s="10"/>
      <c r="D2018" s="10"/>
      <c r="E2018" s="10"/>
      <c r="F2018" s="10"/>
      <c r="G2018" s="10"/>
    </row>
    <row r="2019" spans="3:7" x14ac:dyDescent="0.25">
      <c r="C2019" s="10"/>
      <c r="D2019" s="10"/>
      <c r="E2019" s="10"/>
      <c r="F2019" s="10"/>
      <c r="G2019" s="10"/>
    </row>
    <row r="2020" spans="3:7" x14ac:dyDescent="0.25">
      <c r="C2020" s="10"/>
      <c r="D2020" s="10"/>
      <c r="E2020" s="10"/>
      <c r="F2020" s="10"/>
      <c r="G2020" s="10"/>
    </row>
    <row r="2021" spans="3:7" x14ac:dyDescent="0.25">
      <c r="C2021" s="10"/>
      <c r="D2021" s="10"/>
      <c r="E2021" s="10"/>
      <c r="F2021" s="10"/>
      <c r="G2021" s="10"/>
    </row>
    <row r="2022" spans="3:7" x14ac:dyDescent="0.25">
      <c r="C2022" s="10"/>
      <c r="D2022" s="10"/>
      <c r="E2022" s="10"/>
      <c r="F2022" s="10"/>
      <c r="G2022" s="10"/>
    </row>
    <row r="2023" spans="3:7" x14ac:dyDescent="0.25">
      <c r="C2023" s="10"/>
      <c r="D2023" s="10"/>
      <c r="E2023" s="10"/>
      <c r="F2023" s="10"/>
      <c r="G2023" s="10"/>
    </row>
    <row r="2024" spans="3:7" x14ac:dyDescent="0.25">
      <c r="C2024" s="10"/>
      <c r="D2024" s="10"/>
      <c r="E2024" s="10"/>
      <c r="F2024" s="10"/>
      <c r="G2024" s="10"/>
    </row>
    <row r="2025" spans="3:7" x14ac:dyDescent="0.25">
      <c r="C2025" s="10"/>
      <c r="D2025" s="10"/>
      <c r="E2025" s="10"/>
      <c r="F2025" s="10"/>
      <c r="G2025" s="10"/>
    </row>
    <row r="2026" spans="3:7" x14ac:dyDescent="0.25">
      <c r="C2026" s="10"/>
      <c r="D2026" s="10"/>
      <c r="E2026" s="10"/>
      <c r="F2026" s="10"/>
      <c r="G2026" s="10"/>
    </row>
    <row r="2027" spans="3:7" x14ac:dyDescent="0.25">
      <c r="C2027" s="10"/>
      <c r="D2027" s="10"/>
      <c r="E2027" s="10"/>
      <c r="F2027" s="10"/>
      <c r="G2027" s="10"/>
    </row>
    <row r="2028" spans="3:7" x14ac:dyDescent="0.25">
      <c r="C2028" s="10"/>
      <c r="D2028" s="10"/>
      <c r="E2028" s="10"/>
      <c r="F2028" s="10"/>
      <c r="G2028" s="10"/>
    </row>
    <row r="2029" spans="3:7" x14ac:dyDescent="0.25">
      <c r="C2029" s="10"/>
      <c r="D2029" s="10"/>
      <c r="E2029" s="10"/>
      <c r="F2029" s="10"/>
      <c r="G2029" s="10"/>
    </row>
    <row r="2030" spans="3:7" x14ac:dyDescent="0.25">
      <c r="C2030" s="10"/>
      <c r="D2030" s="10"/>
      <c r="E2030" s="10"/>
      <c r="F2030" s="10"/>
      <c r="G2030" s="10"/>
    </row>
    <row r="2031" spans="3:7" x14ac:dyDescent="0.25">
      <c r="C2031" s="10"/>
      <c r="D2031" s="10"/>
      <c r="E2031" s="10"/>
      <c r="F2031" s="10"/>
      <c r="G2031" s="10"/>
    </row>
    <row r="2032" spans="3:7" x14ac:dyDescent="0.25">
      <c r="C2032" s="10"/>
      <c r="D2032" s="10"/>
      <c r="E2032" s="10"/>
      <c r="F2032" s="10"/>
      <c r="G2032" s="10"/>
    </row>
    <row r="2033" spans="3:7" x14ac:dyDescent="0.25">
      <c r="C2033" s="10"/>
      <c r="D2033" s="10"/>
      <c r="E2033" s="10"/>
      <c r="F2033" s="10"/>
      <c r="G2033" s="10"/>
    </row>
    <row r="2034" spans="3:7" x14ac:dyDescent="0.25">
      <c r="C2034" s="10"/>
      <c r="D2034" s="10"/>
      <c r="E2034" s="10"/>
      <c r="F2034" s="10"/>
      <c r="G2034" s="10"/>
    </row>
    <row r="2035" spans="3:7" x14ac:dyDescent="0.25">
      <c r="C2035" s="10"/>
      <c r="D2035" s="10"/>
      <c r="E2035" s="10"/>
      <c r="F2035" s="10"/>
      <c r="G2035" s="10"/>
    </row>
    <row r="2036" spans="3:7" x14ac:dyDescent="0.25">
      <c r="C2036" s="10"/>
      <c r="D2036" s="10"/>
      <c r="E2036" s="10"/>
      <c r="F2036" s="10"/>
      <c r="G2036" s="10"/>
    </row>
    <row r="2037" spans="3:7" x14ac:dyDescent="0.25">
      <c r="C2037" s="10"/>
      <c r="D2037" s="10"/>
      <c r="E2037" s="10"/>
      <c r="F2037" s="10"/>
      <c r="G2037" s="10"/>
    </row>
    <row r="2038" spans="3:7" x14ac:dyDescent="0.25">
      <c r="C2038" s="10"/>
      <c r="D2038" s="10"/>
      <c r="E2038" s="10"/>
      <c r="F2038" s="10"/>
      <c r="G2038" s="10"/>
    </row>
  </sheetData>
  <mergeCells count="170">
    <mergeCell ref="A2:G2"/>
    <mergeCell ref="A9:A10"/>
    <mergeCell ref="B9:B10"/>
    <mergeCell ref="C9:C10"/>
    <mergeCell ref="F41:F42"/>
    <mergeCell ref="G41:G42"/>
    <mergeCell ref="H41:K41"/>
    <mergeCell ref="L41:P41"/>
    <mergeCell ref="A41:A42"/>
    <mergeCell ref="B41:B42"/>
    <mergeCell ref="C41:C42"/>
    <mergeCell ref="H9:K9"/>
    <mergeCell ref="L9:P9"/>
    <mergeCell ref="F9:F10"/>
    <mergeCell ref="G9:G10"/>
    <mergeCell ref="C3:F3"/>
    <mergeCell ref="F114:F115"/>
    <mergeCell ref="G114:G115"/>
    <mergeCell ref="H114:K114"/>
    <mergeCell ref="L114:P114"/>
    <mergeCell ref="A114:A115"/>
    <mergeCell ref="B114:B115"/>
    <mergeCell ref="C114:C115"/>
    <mergeCell ref="F77:F78"/>
    <mergeCell ref="G77:G78"/>
    <mergeCell ref="H77:K77"/>
    <mergeCell ref="L77:P77"/>
    <mergeCell ref="A77:A78"/>
    <mergeCell ref="B77:B78"/>
    <mergeCell ref="C77:C78"/>
    <mergeCell ref="F187:F188"/>
    <mergeCell ref="G187:G188"/>
    <mergeCell ref="H187:K187"/>
    <mergeCell ref="L187:P187"/>
    <mergeCell ref="A187:A188"/>
    <mergeCell ref="B187:B188"/>
    <mergeCell ref="C187:C188"/>
    <mergeCell ref="F150:F151"/>
    <mergeCell ref="G150:G151"/>
    <mergeCell ref="H150:K150"/>
    <mergeCell ref="L150:P150"/>
    <mergeCell ref="A150:A151"/>
    <mergeCell ref="B150:B151"/>
    <mergeCell ref="C150:C151"/>
    <mergeCell ref="F260:F261"/>
    <mergeCell ref="G260:G261"/>
    <mergeCell ref="H260:K260"/>
    <mergeCell ref="L260:P260"/>
    <mergeCell ref="A260:A261"/>
    <mergeCell ref="B260:B261"/>
    <mergeCell ref="C260:C261"/>
    <mergeCell ref="F224:F225"/>
    <mergeCell ref="G224:G225"/>
    <mergeCell ref="H224:K224"/>
    <mergeCell ref="L224:P224"/>
    <mergeCell ref="A224:A225"/>
    <mergeCell ref="B224:B225"/>
    <mergeCell ref="C224:C225"/>
    <mergeCell ref="F334:F335"/>
    <mergeCell ref="G334:G335"/>
    <mergeCell ref="H334:K334"/>
    <mergeCell ref="L334:P334"/>
    <mergeCell ref="A334:A335"/>
    <mergeCell ref="B334:B335"/>
    <mergeCell ref="C334:C335"/>
    <mergeCell ref="F297:F298"/>
    <mergeCell ref="G297:G298"/>
    <mergeCell ref="H297:K297"/>
    <mergeCell ref="L297:P297"/>
    <mergeCell ref="A297:A298"/>
    <mergeCell ref="B297:B298"/>
    <mergeCell ref="C297:C298"/>
    <mergeCell ref="F409:F410"/>
    <mergeCell ref="G409:G410"/>
    <mergeCell ref="H409:K409"/>
    <mergeCell ref="L409:P409"/>
    <mergeCell ref="A409:A410"/>
    <mergeCell ref="B409:B410"/>
    <mergeCell ref="C409:C410"/>
    <mergeCell ref="F370:F371"/>
    <mergeCell ref="G370:G371"/>
    <mergeCell ref="H370:K370"/>
    <mergeCell ref="L370:P370"/>
    <mergeCell ref="A370:A371"/>
    <mergeCell ref="B370:B371"/>
    <mergeCell ref="C370:C371"/>
    <mergeCell ref="F480:F481"/>
    <mergeCell ref="G480:G481"/>
    <mergeCell ref="H480:K480"/>
    <mergeCell ref="L480:P480"/>
    <mergeCell ref="A480:A481"/>
    <mergeCell ref="B480:B481"/>
    <mergeCell ref="C480:C481"/>
    <mergeCell ref="F446:F447"/>
    <mergeCell ref="G446:G447"/>
    <mergeCell ref="H446:K446"/>
    <mergeCell ref="L446:P446"/>
    <mergeCell ref="A446:A447"/>
    <mergeCell ref="B446:B447"/>
    <mergeCell ref="C446:C447"/>
    <mergeCell ref="F549:F550"/>
    <mergeCell ref="G549:G550"/>
    <mergeCell ref="H549:K549"/>
    <mergeCell ref="L549:P549"/>
    <mergeCell ref="A549:A550"/>
    <mergeCell ref="B549:B550"/>
    <mergeCell ref="C549:C550"/>
    <mergeCell ref="F514:F515"/>
    <mergeCell ref="G514:G515"/>
    <mergeCell ref="H514:K514"/>
    <mergeCell ref="L514:P514"/>
    <mergeCell ref="A514:A515"/>
    <mergeCell ref="B514:B515"/>
    <mergeCell ref="C514:C515"/>
    <mergeCell ref="F618:F619"/>
    <mergeCell ref="G618:G619"/>
    <mergeCell ref="H618:K618"/>
    <mergeCell ref="L618:P618"/>
    <mergeCell ref="A618:A619"/>
    <mergeCell ref="B618:B619"/>
    <mergeCell ref="C618:C619"/>
    <mergeCell ref="F583:F584"/>
    <mergeCell ref="G583:G584"/>
    <mergeCell ref="H583:K583"/>
    <mergeCell ref="L583:P583"/>
    <mergeCell ref="A583:A584"/>
    <mergeCell ref="B583:B584"/>
    <mergeCell ref="C583:C584"/>
    <mergeCell ref="F687:F688"/>
    <mergeCell ref="G687:G688"/>
    <mergeCell ref="H687:K687"/>
    <mergeCell ref="L687:P687"/>
    <mergeCell ref="A687:A688"/>
    <mergeCell ref="B687:B688"/>
    <mergeCell ref="C687:C688"/>
    <mergeCell ref="F653:F654"/>
    <mergeCell ref="G653:G654"/>
    <mergeCell ref="H653:K653"/>
    <mergeCell ref="L653:P653"/>
    <mergeCell ref="A653:A654"/>
    <mergeCell ref="B653:B654"/>
    <mergeCell ref="C653:C654"/>
    <mergeCell ref="F757:F758"/>
    <mergeCell ref="G757:G758"/>
    <mergeCell ref="H757:K757"/>
    <mergeCell ref="L757:P757"/>
    <mergeCell ref="A757:A758"/>
    <mergeCell ref="B757:B758"/>
    <mergeCell ref="C757:C758"/>
    <mergeCell ref="F722:F723"/>
    <mergeCell ref="G722:G723"/>
    <mergeCell ref="H722:K722"/>
    <mergeCell ref="L722:P722"/>
    <mergeCell ref="A722:A723"/>
    <mergeCell ref="B722:B723"/>
    <mergeCell ref="C722:C723"/>
    <mergeCell ref="F825:F826"/>
    <mergeCell ref="G825:G826"/>
    <mergeCell ref="H825:K825"/>
    <mergeCell ref="L825:P825"/>
    <mergeCell ref="A825:A826"/>
    <mergeCell ref="B825:B826"/>
    <mergeCell ref="C825:C826"/>
    <mergeCell ref="F791:F792"/>
    <mergeCell ref="G791:G792"/>
    <mergeCell ref="H791:K791"/>
    <mergeCell ref="L791:P791"/>
    <mergeCell ref="A791:A792"/>
    <mergeCell ref="B791:B792"/>
    <mergeCell ref="C791:C792"/>
  </mergeCells>
  <phoneticPr fontId="2" type="noConversion"/>
  <pageMargins left="0.23622047244094491" right="0.23622047244094491" top="0.39370078740157483" bottom="0.39370078740157483" header="0.31496062992125984" footer="0.31496062992125984"/>
  <pageSetup paperSize="9"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19</v>
      </c>
      <c r="B1" s="14">
        <v>44682</v>
      </c>
    </row>
    <row r="2" spans="1:2" x14ac:dyDescent="0.2">
      <c r="A2" t="s">
        <v>20</v>
      </c>
      <c r="B2" s="14">
        <v>44431.392731481479</v>
      </c>
    </row>
    <row r="3" spans="1:2" x14ac:dyDescent="0.2">
      <c r="A3" t="s">
        <v>21</v>
      </c>
      <c r="B3" t="s">
        <v>23</v>
      </c>
    </row>
    <row r="4" spans="1:2" x14ac:dyDescent="0.2">
      <c r="A4" t="s">
        <v>22</v>
      </c>
      <c r="B4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24.05.2022</vt:lpstr>
      <vt:lpstr>Dop</vt:lpstr>
      <vt:lpstr>Группа</vt:lpstr>
      <vt:lpstr>Дата_Печати</vt:lpstr>
      <vt:lpstr>Дата_Сост</vt:lpstr>
      <vt:lpstr>С3</vt:lpstr>
      <vt:lpstr>Физ_Норма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Любовь Андрианова</cp:lastModifiedBy>
  <cp:lastPrinted>2021-09-13T07:45:04Z</cp:lastPrinted>
  <dcterms:created xsi:type="dcterms:W3CDTF">2002-09-22T07:35:02Z</dcterms:created>
  <dcterms:modified xsi:type="dcterms:W3CDTF">2021-09-13T12:40:43Z</dcterms:modified>
</cp:coreProperties>
</file>